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8909254224\Desktop\AMIF2015-11 TÕLKETEENUS\Toetuslpeing\Vahearuanne IV\"/>
    </mc:Choice>
  </mc:AlternateContent>
  <bookViews>
    <workbookView xWindow="120" yWindow="345" windowWidth="19440" windowHeight="6420" tabRatio="757" activeTab="3"/>
  </bookViews>
  <sheets>
    <sheet name="A. Eelarve" sheetId="11" r:id="rId1"/>
    <sheet name="B. Maksetaotlus" sheetId="6" r:id="rId2"/>
    <sheet name="C. KULUARUANDE KOOND" sheetId="1" r:id="rId3"/>
    <sheet name="C1. Tööjõukulud" sheetId="13" r:id="rId4"/>
    <sheet name=" C2. Sihtrühmaga seotud kulud" sheetId="12" r:id="rId5"/>
    <sheet name="Nähtamatu leht" sheetId="16" state="hidden" r:id="rId6"/>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52511"/>
</workbook>
</file>

<file path=xl/calcChain.xml><?xml version="1.0" encoding="utf-8"?>
<calcChain xmlns="http://schemas.openxmlformats.org/spreadsheetml/2006/main">
  <c r="G115" i="13" l="1"/>
  <c r="G102" i="13"/>
  <c r="C35" i="1" l="1"/>
  <c r="G98" i="12" l="1"/>
  <c r="G85" i="12" l="1"/>
  <c r="G114" i="13" l="1"/>
  <c r="G108" i="13"/>
  <c r="G97" i="12"/>
  <c r="G91" i="12"/>
  <c r="I37" i="1" l="1"/>
  <c r="H37" i="1"/>
  <c r="I24" i="1"/>
  <c r="J24" i="1"/>
  <c r="I25" i="1"/>
  <c r="J25" i="1"/>
  <c r="G49" i="11"/>
  <c r="G50" i="11"/>
  <c r="G48" i="11"/>
  <c r="J26" i="1" l="1"/>
  <c r="J28" i="1" s="1"/>
  <c r="I26" i="1"/>
  <c r="I28" i="1" s="1"/>
  <c r="F37" i="1"/>
  <c r="G77" i="13" l="1"/>
  <c r="G57" i="12" l="1"/>
  <c r="C36" i="1" l="1"/>
  <c r="C34" i="1"/>
  <c r="C37" i="1" l="1"/>
  <c r="G52" i="13"/>
  <c r="G26" i="12" l="1"/>
  <c r="G27" i="13" l="1"/>
  <c r="A36" i="1" l="1"/>
  <c r="A35" i="1"/>
  <c r="A34" i="1"/>
  <c r="B7" i="1"/>
  <c r="C7" i="6" s="1"/>
  <c r="B6" i="1"/>
  <c r="C6" i="6" s="1"/>
  <c r="G24" i="1"/>
  <c r="F24" i="1"/>
  <c r="H25" i="1"/>
  <c r="G25" i="1"/>
  <c r="F25" i="1"/>
  <c r="G9" i="12"/>
  <c r="K20" i="6"/>
  <c r="G31" i="6"/>
  <c r="I31" i="6"/>
  <c r="K31" i="6"/>
  <c r="C30" i="6"/>
  <c r="C29" i="6"/>
  <c r="C28" i="6"/>
  <c r="C27" i="6"/>
  <c r="C26" i="6"/>
  <c r="G37" i="1"/>
  <c r="G18" i="1"/>
  <c r="F18" i="1"/>
  <c r="H24" i="1" l="1"/>
  <c r="D24" i="1" s="1"/>
  <c r="F26" i="1"/>
  <c r="F28" i="1" s="1"/>
  <c r="G26" i="1"/>
  <c r="G28" i="1" s="1"/>
  <c r="E24" i="1"/>
  <c r="E25" i="1"/>
  <c r="D25" i="1" s="1"/>
  <c r="D26" i="1" s="1"/>
  <c r="D28" i="1" s="1"/>
  <c r="D37" i="1"/>
  <c r="B36" i="1"/>
  <c r="B39" i="11"/>
  <c r="B37" i="1" l="1"/>
  <c r="A3" i="6"/>
  <c r="A2" i="6"/>
  <c r="A1" i="6"/>
  <c r="K14" i="1" l="1"/>
  <c r="K15" i="1"/>
  <c r="K16" i="1"/>
  <c r="K17" i="1"/>
  <c r="K13" i="1"/>
  <c r="K18" i="1" l="1"/>
  <c r="M30" i="6" l="1"/>
  <c r="M29" i="6"/>
  <c r="M28" i="6"/>
  <c r="M27" i="6"/>
  <c r="M26" i="6"/>
  <c r="L19" i="6"/>
  <c r="L18" i="6"/>
  <c r="L17" i="6"/>
  <c r="L16" i="6"/>
  <c r="L15" i="6"/>
  <c r="M31" i="6" l="1"/>
  <c r="L20" i="6"/>
  <c r="A1" i="1"/>
  <c r="D17" i="11"/>
  <c r="E31" i="6" l="1"/>
  <c r="B32" i="11"/>
  <c r="G53" i="11"/>
  <c r="G54" i="11"/>
  <c r="G52" i="11"/>
  <c r="C24" i="11"/>
  <c r="C27" i="1" s="1"/>
  <c r="G44" i="11" l="1"/>
  <c r="G51" i="11"/>
  <c r="G55" i="11" s="1"/>
  <c r="C21" i="11" l="1"/>
  <c r="C22" i="11"/>
  <c r="C25" i="1" s="1"/>
  <c r="C24" i="1"/>
  <c r="K25" i="1" l="1"/>
  <c r="C23" i="11"/>
  <c r="C26" i="1"/>
  <c r="C28" i="1" s="1"/>
  <c r="K24" i="1"/>
  <c r="D27" i="1"/>
  <c r="K27" i="1" s="1"/>
  <c r="D21" i="11" l="1"/>
  <c r="D22" i="11"/>
  <c r="H26" i="1"/>
  <c r="H28" i="1" s="1"/>
  <c r="J13" i="1" l="1"/>
  <c r="J15" i="1"/>
  <c r="J17" i="1"/>
  <c r="I14" i="1"/>
  <c r="I16" i="1"/>
  <c r="J14" i="1"/>
  <c r="J16" i="1"/>
  <c r="I13" i="1"/>
  <c r="I15" i="1"/>
  <c r="I17" i="1"/>
  <c r="C25" i="11"/>
  <c r="H15" i="1"/>
  <c r="H16" i="1"/>
  <c r="H17" i="1"/>
  <c r="E26" i="1"/>
  <c r="E28" i="1" s="1"/>
  <c r="I18" i="1" l="1"/>
  <c r="J18" i="1"/>
  <c r="C16" i="11"/>
  <c r="C15" i="11"/>
  <c r="C14" i="11"/>
  <c r="E15" i="1"/>
  <c r="D15" i="1" s="1"/>
  <c r="E16" i="1"/>
  <c r="D16" i="1" s="1"/>
  <c r="E17" i="1"/>
  <c r="D17" i="1" s="1"/>
  <c r="E14" i="1"/>
  <c r="D14" i="1" s="1"/>
  <c r="E13" i="1"/>
  <c r="D13" i="1" s="1"/>
  <c r="H18" i="1"/>
  <c r="K26" i="1"/>
  <c r="D18" i="1" l="1"/>
  <c r="C17" i="6"/>
  <c r="C15" i="1"/>
  <c r="C16" i="1"/>
  <c r="C18" i="6"/>
  <c r="C17" i="1"/>
  <c r="C19" i="6"/>
  <c r="C16" i="6"/>
  <c r="C14" i="1"/>
  <c r="C15" i="6"/>
  <c r="C13" i="1"/>
  <c r="E18" i="1"/>
  <c r="C17" i="11"/>
  <c r="C20" i="6" l="1"/>
  <c r="K28" i="1"/>
  <c r="C18" i="1"/>
  <c r="G20" i="6" l="1"/>
  <c r="E20" i="6"/>
  <c r="A2" i="1"/>
  <c r="C31" i="6"/>
  <c r="I20" i="6" l="1"/>
  <c r="G57" i="11"/>
</calcChain>
</file>

<file path=xl/sharedStrings.xml><?xml version="1.0" encoding="utf-8"?>
<sst xmlns="http://schemas.openxmlformats.org/spreadsheetml/2006/main" count="895" uniqueCount="273">
  <si>
    <t>Kuluaruande vorm</t>
  </si>
  <si>
    <t>Rea nr</t>
  </si>
  <si>
    <t>Kululiik</t>
  </si>
  <si>
    <t>AMIF</t>
  </si>
  <si>
    <t>Kokku</t>
  </si>
  <si>
    <t>Eelarve täitmise %</t>
  </si>
  <si>
    <t>Tööjõukulud</t>
  </si>
  <si>
    <t>2.</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</si>
  <si>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</si>
  <si>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</si>
  <si>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</si>
  <si>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</si>
  <si>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</si>
  <si>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</si>
  <si>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</si>
  <si>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</si>
  <si>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</si>
  <si>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</si>
  <si>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</si>
  <si>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</si>
  <si>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</si>
  <si>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</si>
  <si>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</si>
  <si>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</si>
  <si>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</si>
  <si>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</si>
  <si>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</si>
  <si>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</si>
  <si>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</si>
  <si>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</si>
  <si>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</si>
  <si>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</si>
  <si>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</si>
  <si>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</si>
  <si>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</si>
  <si>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</si>
  <si>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</si>
  <si>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</si>
  <si>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</si>
  <si>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</si>
  <si>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</si>
  <si>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</si>
  <si>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</si>
  <si>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</si>
  <si>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</si>
  <si>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</si>
  <si>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</si>
  <si>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</si>
  <si>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</si>
  <si>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</si>
  <si>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</si>
  <si>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</si>
  <si>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</si>
  <si>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</si>
  <si>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</si>
  <si>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</si>
  <si>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</si>
  <si>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</si>
  <si>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</si>
  <si>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</si>
  <si>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Projekti kavandatud tulud</t>
  </si>
  <si>
    <t>Tegelikud tulud kokku</t>
  </si>
  <si>
    <t>Maksetaotluse vorm</t>
  </si>
  <si>
    <t>Maksed</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</si>
  <si>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</si>
  <si>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</si>
  <si>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</si>
  <si>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</si>
  <si>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</si>
  <si>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</si>
  <si>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</si>
  <si>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</si>
  <si>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</si>
  <si>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</si>
  <si>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</si>
  <si>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</si>
  <si>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</si>
  <si>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</si>
  <si>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</si>
  <si>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</si>
  <si>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</si>
  <si>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</si>
  <si>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</si>
  <si>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</si>
  <si>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</si>
  <si>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</si>
  <si>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</si>
  <si>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</si>
  <si>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</si>
  <si>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</si>
  <si>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</si>
  <si>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</si>
  <si>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1.1.</t>
  </si>
  <si>
    <t>1.1.1.</t>
  </si>
  <si>
    <t>1.1.2.</t>
  </si>
  <si>
    <t>1.2.</t>
  </si>
  <si>
    <t>1.2.1.</t>
  </si>
  <si>
    <t>1.2.2.</t>
  </si>
  <si>
    <t>Projektijuhi brutopalk</t>
  </si>
  <si>
    <t>Sotsiaalmaks 33%</t>
  </si>
  <si>
    <t>Töötuskindlustusmaks</t>
  </si>
  <si>
    <t>Tõlgi lähetuskulud</t>
  </si>
  <si>
    <t>Põhjendatud vajaduse korral on projekti raames ettenähtud ka võimalus lähetada erakorraliselt välisriigis asuv lepinguline tõlk Eestisse tõlketeenuse osutamiseks kohapeal kas PPA ametiruumides või Vao majutuskeskuses</t>
  </si>
  <si>
    <t>Suulise tõlketeenuse osutamine</t>
  </si>
  <si>
    <t>Kirjaliku tõlke teostamine</t>
  </si>
  <si>
    <t>PPA välised tõlgid, lepingulised partnerid, naaberriikide migratsiooniasutused ja tõlketeenuste ettevõtted pakuvad RVK taotlejatele ja tagasipöördujatele menetluse käigus suulise tõlke teenust lepingute raames. Kokku osutatakse teenust vähemalt 100 isikule. Teenuse hinnas sisaldub tõlketeenusemaksumus vastavalt lepingulise partneri poolt esitatud arvele, video-või kõneteenuse hind (kui kohaldub). Menetluse käigus on vajalik teostada tõlketeenust isikule mitu korda, näiteks taotluse vastuvõtmisel, intervjuu läbiviimisel, majutuskeskuses või kinnipidamiskeskuses viibimise ajal, otsuse tutvustamisel jne.</t>
  </si>
  <si>
    <t>RVK taotlejatele ja tagasipöördujatele tõlgitakse arusaadavasse keelde menetlusalane materjal nt õigused ja kohustused, sisekorraeeskirjad jms. Sihtkeeled on eelkõige araabia, dari, vietnami keeled ning ka muud keeled lähtuvalt välismaalaste päritolust.</t>
  </si>
  <si>
    <t xml:space="preserve">Toetuse taotleja: </t>
  </si>
  <si>
    <t>Politsei- ja Piirivalveamet</t>
  </si>
  <si>
    <t>Rahvusvahelise kaitse taotlejatele ja tagasipöördujatele tõlketeenuse osutamine</t>
  </si>
  <si>
    <t xml:space="preserve">Projekti pealkiri: </t>
  </si>
  <si>
    <t xml:space="preserve">Projekti planeeritav algus: </t>
  </si>
  <si>
    <t xml:space="preserve">Projekti planeeritav lõpp: </t>
  </si>
  <si>
    <t>0,8% projektijuhi kuupalgast (618*0,8%=4,94)</t>
  </si>
  <si>
    <t>33% projektijuhi brutopalgast (618*33%=203,94</t>
  </si>
  <si>
    <t>Projektijuht võetakse tööle töölepinguga, osaajaga 60 tundi kuus. Esimesed kaks kuud on projekti juhtimiseks planeeritud 01.07.-31.08.2015 60 töötundi kuus, so töömahtu 37,5%, projekti käivitamisel on töömaht suurem. Edaspidi, alates 01.09.2015-31.06.2017 on planeeritud igakuiseks tööajaks projektijuhile 40 tundi kuus. Kuupalk on 618 eurot, brutotasu.</t>
  </si>
  <si>
    <r>
      <t>Projektijuht võetakse tööle töölepinguga, osaajaga max 40 tundi kuus. 01.09.2015-31.06.2017 on töömaht on 24,17% töömaht. Kuupalk on 398,</t>
    </r>
    <r>
      <rPr>
        <sz val="12"/>
        <rFont val="Times New Roman"/>
        <family val="1"/>
        <charset val="186"/>
      </rPr>
      <t>32</t>
    </r>
    <r>
      <rPr>
        <sz val="12"/>
        <color theme="1"/>
        <rFont val="Times New Roman"/>
        <family val="1"/>
        <charset val="186"/>
      </rPr>
      <t xml:space="preserve"> eurot, brutotasu. </t>
    </r>
  </si>
  <si>
    <r>
      <t>0,8% projektijuhi kuupalgast (398</t>
    </r>
    <r>
      <rPr>
        <sz val="12"/>
        <rFont val="Times New Roman"/>
        <family val="1"/>
        <charset val="186"/>
      </rPr>
      <t>,32</t>
    </r>
    <r>
      <rPr>
        <sz val="12"/>
        <color theme="1"/>
        <rFont val="Times New Roman"/>
        <family val="1"/>
        <charset val="186"/>
      </rPr>
      <t>*0,8%=3,19)</t>
    </r>
  </si>
  <si>
    <r>
      <t>33% projektijuhi brutopalgast (398,</t>
    </r>
    <r>
      <rPr>
        <sz val="12"/>
        <rFont val="Times New Roman"/>
        <family val="1"/>
        <charset val="186"/>
      </rPr>
      <t>32</t>
    </r>
    <r>
      <rPr>
        <sz val="12"/>
        <color theme="1"/>
        <rFont val="Times New Roman"/>
        <family val="1"/>
        <charset val="186"/>
      </rPr>
      <t>*33%=131,4</t>
    </r>
    <r>
      <rPr>
        <sz val="12"/>
        <rFont val="Times New Roman"/>
        <family val="1"/>
        <charset val="186"/>
      </rPr>
      <t>5</t>
    </r>
    <r>
      <rPr>
        <sz val="12"/>
        <color theme="1"/>
        <rFont val="Times New Roman"/>
        <family val="1"/>
        <charset val="186"/>
      </rPr>
      <t>)</t>
    </r>
  </si>
  <si>
    <t>2.1.</t>
  </si>
  <si>
    <t>2.2.</t>
  </si>
  <si>
    <t>2.3.</t>
  </si>
  <si>
    <t>Aruandlusperioodi 01/07/2015 - 31/12/2015 kulud</t>
  </si>
  <si>
    <t>Aruandlusperioodi 01/01/2016-30/06/2016 kulud</t>
  </si>
  <si>
    <t xml:space="preserve">Aruandlusperioodi 01/07/2016-31/12/2016 kulud </t>
  </si>
  <si>
    <t xml:space="preserve">Aruandlusperioodi 01/01/2017-30/06/2017 kulud </t>
  </si>
  <si>
    <t>Aruandlusperioodi 01/01/2016 - 30/06/2016 kulud</t>
  </si>
  <si>
    <t>Aruandlusperioodi 01/07/2016 - 31/12/2016 kulud</t>
  </si>
  <si>
    <t>Aruandlusperioodi 01/01/2017 - 30/06/2017 kulud</t>
  </si>
  <si>
    <t>Eelmakse</t>
  </si>
  <si>
    <t>I vahemakse</t>
  </si>
  <si>
    <t>II vahemakse</t>
  </si>
  <si>
    <t>III vahemakse</t>
  </si>
  <si>
    <t>4.1.1.1</t>
  </si>
  <si>
    <t>4.1.1.2</t>
  </si>
  <si>
    <t>Aruandlusperioodi 01/07/2015-31/12/2015 kulud kokku</t>
  </si>
  <si>
    <t>Aruandlusperioodi 01/01/2016-30/06/2016 kulud kokku</t>
  </si>
  <si>
    <t>Aruandlusperioodi 01/07/2016-31/12/2016 kulud kokku</t>
  </si>
  <si>
    <t>Aruandlusperioodi 01/01/2017-30/06/2017 kulud kokku</t>
  </si>
  <si>
    <t>2. Sihtrühmaga seotud kulud</t>
  </si>
  <si>
    <t>AMIF2015-11</t>
  </si>
  <si>
    <t>Printfield OÜ</t>
  </si>
  <si>
    <t>arve</t>
  </si>
  <si>
    <t>PPA</t>
  </si>
  <si>
    <t>Palgateatis</t>
  </si>
  <si>
    <t>September 2015</t>
  </si>
  <si>
    <t>Oktoober 2015</t>
  </si>
  <si>
    <t>November 2015</t>
  </si>
  <si>
    <t>Detsember 2015</t>
  </si>
  <si>
    <t>4.1.2.1</t>
  </si>
  <si>
    <t>4.1.2.2</t>
  </si>
  <si>
    <t>4.1.2.3</t>
  </si>
  <si>
    <t>4.1.2.4</t>
  </si>
  <si>
    <t>4.1.2.6</t>
  </si>
  <si>
    <t>4.1.2.5</t>
  </si>
  <si>
    <t>(allkirjastatud digitaalselt)</t>
  </si>
  <si>
    <t>"Kinnipidamiskeskuse sisekorraeeskiri" kirjalik tõlge inglise-gruusia</t>
  </si>
  <si>
    <t>"Kinnipidamiskeskuse sisekorraeeskiri" distsiplinaarmenetluse protokolli kirjalk tõlge eesti-gruusia</t>
  </si>
  <si>
    <t>Juuli, august 2015</t>
  </si>
  <si>
    <t>7.08.2015 ja 7.09.2015</t>
  </si>
  <si>
    <t>Töötaja netotasu</t>
  </si>
  <si>
    <t>Töötasust kinnipeetud maksud (töötuskindlustus, kogumispension, üksikisiku tulumaks)</t>
  </si>
  <si>
    <t>Tööandja sotsiaalmaks</t>
  </si>
  <si>
    <t>Tööandja töötuskindlustus</t>
  </si>
  <si>
    <t>Oktoober 2016</t>
  </si>
  <si>
    <t>A&amp;Alif Studium OÜ</t>
  </si>
  <si>
    <t xml:space="preserve">Kinnipidamiskeskuse sisekorraeeskirja tõlge inglise-araabia ja distsiplinaarmenetluse protokolli tõlge eesti-araabia. </t>
  </si>
  <si>
    <t>A&amp;E Keeltekool MTÜ</t>
  </si>
  <si>
    <t>Kinnipidamiskeskuse sisekorraeeskirja  ja distsiplinaarmenetluse protokolli tõlge eesti-vietnami</t>
  </si>
  <si>
    <t>Välismaalaste õiguste ja kohustuste tõlge inglise-hindi</t>
  </si>
  <si>
    <t>Välismaalaste õiguste ja kohustuste kirjalik tõlge inglise-hiina</t>
  </si>
  <si>
    <t>Välismaalaste õiguste ja kohustuste kirjalik tõlge inglise-dari, inglise-farsi ja inglise-puštu.</t>
  </si>
  <si>
    <t>Sunny Galandrex Tõlkebüroo OÜ</t>
  </si>
  <si>
    <t>Välismaalaste õiguste ja kohustuste kirjalik tõlge inglise-bambara</t>
  </si>
  <si>
    <t>Multilingua Tõlkebüroo OÜ</t>
  </si>
  <si>
    <t>Välismaalaste õiguste ja kohustuste kirjalik tõlge inglise-portugali.</t>
  </si>
  <si>
    <t>Jaanuar 2016</t>
  </si>
  <si>
    <t>Veebruar 2016</t>
  </si>
  <si>
    <t>Märts 2016</t>
  </si>
  <si>
    <t>Aprill 2016</t>
  </si>
  <si>
    <t>Mai 2016</t>
  </si>
  <si>
    <t xml:space="preserve">Juuni 2016 </t>
  </si>
  <si>
    <t>32 seeria 2016</t>
  </si>
  <si>
    <t>Õiguste ja kohustuse kirjalik tõlge inglise-gruusia</t>
  </si>
  <si>
    <t>CO TRAM OÜ</t>
  </si>
  <si>
    <t>252605s-MK/18-2016</t>
  </si>
  <si>
    <t>Filabi OÜ</t>
  </si>
  <si>
    <t>Eesti-farsi suuline tõlketeenus.</t>
  </si>
  <si>
    <t>401 seeria 2016</t>
  </si>
  <si>
    <t>Farsi-eesti suuline tõlketeenus.</t>
  </si>
  <si>
    <t>Vahemakse taotlus</t>
  </si>
  <si>
    <t>Vietnami-eesti-vietnami suuline tõlketeenus.</t>
  </si>
  <si>
    <t>Eesti-vietnami suuline tõlketeenus.</t>
  </si>
  <si>
    <t>Arestimaja ja välismaalaste õigused ja kohustused Inglise-aserbaidžaani kirjalik tõlge.</t>
  </si>
  <si>
    <t>Eesti-hindi suuline tõlketeenus.</t>
  </si>
  <si>
    <t>Inglise-armeenia kirjalik tõlge</t>
  </si>
  <si>
    <t>0906s-TO/20-2016</t>
  </si>
  <si>
    <t>Vietnami keele suuline tõlketeenus</t>
  </si>
  <si>
    <t>429 seeria 2016</t>
  </si>
  <si>
    <t>Dari keele suuline tõlketeenus</t>
  </si>
  <si>
    <t>Transperfect Translations International INC</t>
  </si>
  <si>
    <t>Inglise-bambara suuline tõlketeenus.</t>
  </si>
  <si>
    <t>OÜ Aabwell</t>
  </si>
  <si>
    <t>A-577/2016</t>
  </si>
  <si>
    <t>Bambara suuline tõlketeenus</t>
  </si>
  <si>
    <t>2507s-TO/21-2016</t>
  </si>
  <si>
    <t>A-647/2016</t>
  </si>
  <si>
    <t>OÜ Esteet</t>
  </si>
  <si>
    <t>Eesti-ukraina kirjalik tõlketeenus</t>
  </si>
  <si>
    <t>Hindi keele suuline tõlketeenus</t>
  </si>
  <si>
    <t>2109s-DK/24-2016</t>
  </si>
  <si>
    <t>Juuli 2016</t>
  </si>
  <si>
    <t>August 2016</t>
  </si>
  <si>
    <t>September 2016</t>
  </si>
  <si>
    <t>November 2016</t>
  </si>
  <si>
    <t>Detsember 2016</t>
  </si>
  <si>
    <t>4/2016</t>
  </si>
  <si>
    <t>Albaania keele suuline tõlketeenus</t>
  </si>
  <si>
    <t>5/2016</t>
  </si>
  <si>
    <t>6/2016</t>
  </si>
  <si>
    <t>CP Group OÜ</t>
  </si>
  <si>
    <t>010</t>
  </si>
  <si>
    <t>013</t>
  </si>
  <si>
    <t>011</t>
  </si>
  <si>
    <t>012</t>
  </si>
  <si>
    <t>1132</t>
  </si>
  <si>
    <t>Farsi keele suuline tõlketeenus</t>
  </si>
  <si>
    <t>Farsi keele  suuline tõlketeenus.</t>
  </si>
  <si>
    <t>1138</t>
  </si>
  <si>
    <t>161003</t>
  </si>
  <si>
    <t>020311s-AK/27-2016</t>
  </si>
  <si>
    <t>1511s-KL/29-2016</t>
  </si>
  <si>
    <t>0812s-AB/31-2016</t>
  </si>
  <si>
    <t>732 seeria 2016</t>
  </si>
  <si>
    <t>Albanian Food OÜ</t>
  </si>
  <si>
    <t>1020421</t>
  </si>
  <si>
    <t>Albaania kirjalik tõlketeenus</t>
  </si>
  <si>
    <t>Inglise-rumeenia, inglise-urdu, inglise-tamili ja inglise-kurdi kirjalik tõlketeenus</t>
  </si>
  <si>
    <t>Lõppmakse</t>
  </si>
  <si>
    <t>Koostaja</t>
  </si>
  <si>
    <t>Ege-Lii Luik</t>
  </si>
  <si>
    <r>
      <t>(</t>
    </r>
    <r>
      <rPr>
        <i/>
        <sz val="12"/>
        <color theme="1"/>
        <rFont val="Times New Roman"/>
        <family val="1"/>
        <charset val="186"/>
      </rPr>
      <t>allkirjastatud digitaalselt</t>
    </r>
    <r>
      <rPr>
        <sz val="12"/>
        <color theme="1"/>
        <rFont val="Times New Roman"/>
        <family val="1"/>
        <charset val="186"/>
      </rPr>
      <t>)</t>
    </r>
  </si>
  <si>
    <t xml:space="preserve">Aruandlusperioodi 01/01/2018-30/06/2018 kulud </t>
  </si>
  <si>
    <t xml:space="preserve">Aruandlusperioodi 01/07/2017-31/12/2017 kulud </t>
  </si>
  <si>
    <t>Aruandlusperioodi 01/01/2018 - 30/06/2018 kulud</t>
  </si>
  <si>
    <t>Aruandlusperioodi 01/07/2017 - 31/12/2017 kulud</t>
  </si>
  <si>
    <t>Aruandlusperioodi 01/07/2017-31/12/2017 kulud kokku</t>
  </si>
  <si>
    <t>Aruandlusperioodi 01/01/2018-30/06/2018 kulud kokku</t>
  </si>
  <si>
    <t>Kolhethi OÜ</t>
  </si>
  <si>
    <t>CO Tram OÜ</t>
  </si>
  <si>
    <t>Indest Enterprises Oü</t>
  </si>
  <si>
    <t>Sharmelik OÜ</t>
  </si>
  <si>
    <t>222 seeria 2017</t>
  </si>
  <si>
    <t>307 seeria 2017</t>
  </si>
  <si>
    <t>0803s-TO/042017</t>
  </si>
  <si>
    <t>2605s-TO/05-2017</t>
  </si>
  <si>
    <t>Gruusia keele kirjalik tõlketeenus.</t>
  </si>
  <si>
    <t>Gruusia keele suuline tõlketeenus</t>
  </si>
  <si>
    <t>Tamili keele suuline tõlketeenus</t>
  </si>
  <si>
    <t>Kurdi keele suuline tõlketeenus</t>
  </si>
  <si>
    <t>Kurmandži keele suuline tõlketeenus</t>
  </si>
  <si>
    <t>Tõlkebüroo Pangloss OÜ</t>
  </si>
  <si>
    <t>Jaanuar 2017</t>
  </si>
  <si>
    <t>Veebruar 2017</t>
  </si>
  <si>
    <t>Märts 2017</t>
  </si>
  <si>
    <t>Aprill 2017</t>
  </si>
  <si>
    <t>Mai 2017</t>
  </si>
  <si>
    <t>Juuni 2017</t>
  </si>
  <si>
    <t>695 seeria 2017</t>
  </si>
  <si>
    <t>1/2017</t>
  </si>
  <si>
    <t>Projekti tunnus:</t>
  </si>
  <si>
    <t>Krista Aas</t>
  </si>
  <si>
    <t>peadirektori asetäitja arenduse alal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</si>
</sst>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i/>
      <sz val="12"/>
      <color rgb="FFFF0000"/>
      <name val="Times New Roman"/>
      <family val="1"/>
      <charset val="186"/>
    </font>
  </fonts>
  <fills count="9">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24">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0" fillId="0" borderId="0" xfId="0" applyFont="1"/>
    <xf numFmtId="0" fontId="10"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wrapText="1"/>
      <protection locked="0" hidden="1"/>
    </xf>
    <xf numFmtId="0" fontId="3" fillId="0" borderId="0" xfId="0" applyFont="1" applyBorder="1" applyProtection="1">
      <protection locked="0" hidden="1"/>
    </xf>
    <xf numFmtId="0" fontId="3" fillId="0" borderId="0" xfId="0" applyFont="1" applyBorder="1" applyAlignment="1" applyProtection="1">
      <alignment wrapText="1"/>
      <protection locked="0" hidden="1"/>
    </xf>
    <xf numFmtId="4" fontId="2" fillId="0" borderId="0" xfId="0" applyNumberFormat="1" applyFont="1" applyProtection="1">
      <protection locked="0" hidden="1"/>
    </xf>
    <xf numFmtId="4" fontId="11" fillId="0" borderId="0" xfId="0" applyNumberFormat="1" applyFont="1" applyProtection="1">
      <protection hidden="1"/>
    </xf>
    <xf numFmtId="4" fontId="11" fillId="0" borderId="0" xfId="0" applyNumberFormat="1" applyFont="1" applyProtection="1">
      <protection locked="0" hidden="1"/>
    </xf>
    <xf numFmtId="1" fontId="2" fillId="0" borderId="0" xfId="0" applyNumberFormat="1" applyFont="1" applyProtection="1">
      <protection hidden="1"/>
    </xf>
    <xf numFmtId="1" fontId="0" fillId="0" borderId="0" xfId="0" applyNumberFormat="1" applyProtection="1">
      <protection hidden="1"/>
    </xf>
    <xf numFmtId="1" fontId="11" fillId="0" borderId="0" xfId="0" applyNumberFormat="1" applyFont="1" applyProtection="1">
      <protection hidden="1"/>
    </xf>
    <xf numFmtId="1" fontId="11" fillId="0" borderId="0" xfId="0" applyNumberFormat="1" applyFont="1" applyProtection="1">
      <protection locked="0" hidden="1"/>
    </xf>
    <xf numFmtId="1" fontId="6" fillId="0" borderId="0" xfId="0" applyNumberFormat="1" applyFont="1" applyProtection="1">
      <protection locked="0" hidden="1"/>
    </xf>
    <xf numFmtId="1" fontId="6" fillId="0" borderId="0" xfId="0" applyNumberFormat="1" applyFont="1" applyProtection="1">
      <protection hidden="1"/>
    </xf>
    <xf numFmtId="1" fontId="2" fillId="0" borderId="0" xfId="0" applyNumberFormat="1" applyFont="1" applyProtection="1">
      <protection locked="0"/>
    </xf>
    <xf numFmtId="4" fontId="2" fillId="0" borderId="0" xfId="0" applyNumberFormat="1" applyFont="1" applyProtection="1">
      <protection hidden="1"/>
    </xf>
    <xf numFmtId="4" fontId="7" fillId="0" borderId="0" xfId="0" applyNumberFormat="1" applyFont="1" applyProtection="1">
      <protection hidden="1"/>
    </xf>
    <xf numFmtId="4" fontId="2" fillId="0" borderId="0" xfId="0" applyNumberFormat="1" applyFont="1" applyProtection="1">
      <protection locked="0"/>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14" fontId="3" fillId="0" borderId="0" xfId="0" applyNumberFormat="1" applyFont="1" applyBorder="1" applyAlignment="1" applyProtection="1">
      <alignment horizontal="left"/>
      <protection locked="0" hidden="1"/>
    </xf>
    <xf numFmtId="4" fontId="2" fillId="0" borderId="2" xfId="0" applyNumberFormat="1" applyFont="1" applyBorder="1" applyProtection="1">
      <protection locked="0" hidden="1"/>
    </xf>
    <xf numFmtId="4" fontId="2" fillId="3" borderId="1" xfId="0" applyNumberFormat="1" applyFont="1" applyFill="1" applyBorder="1"/>
    <xf numFmtId="4" fontId="0" fillId="0" borderId="0" xfId="0" applyNumberFormat="1"/>
    <xf numFmtId="0" fontId="10" fillId="0" borderId="0" xfId="0" applyFont="1" applyProtection="1">
      <protection locked="0" hidden="1"/>
    </xf>
    <xf numFmtId="1" fontId="2" fillId="0" borderId="1" xfId="0" applyNumberFormat="1" applyFont="1" applyBorder="1" applyProtection="1">
      <protection locked="0" hidden="1"/>
    </xf>
    <xf numFmtId="0" fontId="2" fillId="0" borderId="1" xfId="0" applyNumberFormat="1" applyFont="1" applyBorder="1" applyProtection="1">
      <protection locked="0" hidden="1"/>
    </xf>
    <xf numFmtId="49" fontId="2" fillId="0" borderId="1" xfId="0" applyNumberFormat="1" applyFont="1" applyBorder="1" applyProtection="1">
      <protection locked="0" hidden="1"/>
    </xf>
    <xf numFmtId="0" fontId="2" fillId="0" borderId="1" xfId="0" applyFont="1" applyBorder="1" applyAlignment="1" applyProtection="1">
      <alignment horizontal="center"/>
      <protection locked="0" hidden="1"/>
    </xf>
    <xf numFmtId="0" fontId="2" fillId="0" borderId="4" xfId="0" applyFont="1" applyBorder="1" applyAlignment="1" applyProtection="1">
      <alignment wrapText="1"/>
      <protection locked="0" hidden="1"/>
    </xf>
    <xf numFmtId="14" fontId="2" fillId="0" borderId="1" xfId="0" applyNumberFormat="1" applyFont="1" applyBorder="1" applyAlignment="1" applyProtection="1">
      <alignment wrapText="1"/>
      <protection locked="0" hidden="1"/>
    </xf>
    <xf numFmtId="4" fontId="2" fillId="0" borderId="1" xfId="0" applyNumberFormat="1" applyFont="1" applyBorder="1" applyAlignment="1" applyProtection="1">
      <alignment wrapText="1"/>
      <protection locked="0" hidden="1"/>
    </xf>
    <xf numFmtId="0" fontId="2" fillId="0" borderId="1" xfId="0" applyNumberFormat="1" applyFont="1" applyBorder="1" applyAlignment="1" applyProtection="1">
      <alignment wrapText="1"/>
      <protection locked="0" hidden="1"/>
    </xf>
    <xf numFmtId="14" fontId="2" fillId="0" borderId="0" xfId="0" applyNumberFormat="1" applyFont="1" applyProtection="1">
      <protection locked="0" hidden="1"/>
    </xf>
    <xf numFmtId="0" fontId="5" fillId="0" borderId="0" xfId="0" applyFont="1"/>
    <xf numFmtId="4" fontId="3" fillId="3" borderId="1" xfId="0" applyNumberFormat="1" applyFont="1" applyFill="1" applyBorder="1" applyProtection="1">
      <protection locked="0" hidden="1"/>
    </xf>
    <xf numFmtId="0" fontId="2" fillId="7" borderId="1" xfId="0" applyFont="1" applyFill="1" applyBorder="1" applyProtection="1">
      <protection locked="0" hidden="1"/>
    </xf>
    <xf numFmtId="49" fontId="2" fillId="7" borderId="1" xfId="0" applyNumberFormat="1" applyFont="1" applyFill="1" applyBorder="1" applyProtection="1">
      <protection locked="0" hidden="1"/>
    </xf>
    <xf numFmtId="14" fontId="2" fillId="7" borderId="1" xfId="0" applyNumberFormat="1" applyFont="1" applyFill="1" applyBorder="1" applyProtection="1">
      <protection locked="0" hidden="1"/>
    </xf>
    <xf numFmtId="0" fontId="2" fillId="7" borderId="1" xfId="0" applyFont="1" applyFill="1" applyBorder="1" applyAlignment="1" applyProtection="1">
      <alignment wrapText="1"/>
      <protection locked="0" hidden="1"/>
    </xf>
    <xf numFmtId="49" fontId="2" fillId="0" borderId="1" xfId="0" applyNumberFormat="1" applyFont="1" applyBorder="1" applyAlignment="1" applyProtection="1">
      <alignment wrapText="1"/>
      <protection locked="0" hidden="1"/>
    </xf>
    <xf numFmtId="0" fontId="10" fillId="0" borderId="1" xfId="0" applyFont="1" applyBorder="1" applyAlignment="1" applyProtection="1">
      <alignment wrapText="1"/>
      <protection locked="0" hidden="1"/>
    </xf>
    <xf numFmtId="49" fontId="10" fillId="0" borderId="1" xfId="0" applyNumberFormat="1" applyFont="1" applyBorder="1" applyProtection="1">
      <protection locked="0" hidden="1"/>
    </xf>
    <xf numFmtId="14" fontId="10" fillId="0" borderId="1" xfId="0" applyNumberFormat="1" applyFont="1" applyBorder="1" applyAlignment="1" applyProtection="1">
      <alignment horizontal="right"/>
      <protection locked="0" hidden="1"/>
    </xf>
    <xf numFmtId="14" fontId="10" fillId="0" borderId="1" xfId="0" applyNumberFormat="1" applyFont="1" applyBorder="1" applyProtection="1">
      <protection locked="0" hidden="1"/>
    </xf>
    <xf numFmtId="4" fontId="10" fillId="0" borderId="1" xfId="0" applyNumberFormat="1" applyFont="1" applyBorder="1" applyProtection="1">
      <protection locked="0" hidden="1"/>
    </xf>
    <xf numFmtId="0" fontId="10" fillId="0" borderId="1" xfId="0" applyFont="1" applyBorder="1" applyProtection="1">
      <protection locked="0" hidden="1"/>
    </xf>
    <xf numFmtId="4" fontId="10" fillId="0" borderId="1" xfId="0" applyNumberFormat="1" applyFont="1" applyFill="1" applyBorder="1" applyProtection="1">
      <protection locked="0" hidden="1"/>
    </xf>
    <xf numFmtId="9" fontId="3" fillId="8" borderId="6" xfId="0" applyNumberFormat="1" applyFont="1" applyFill="1" applyBorder="1" applyAlignment="1" applyProtection="1">
      <alignment horizontal="center" vertical="center"/>
      <protection hidden="1"/>
    </xf>
    <xf numFmtId="4" fontId="2" fillId="8" borderId="1" xfId="0" applyNumberFormat="1" applyFont="1" applyFill="1" applyBorder="1" applyProtection="1">
      <protection locked="0" hidden="1"/>
    </xf>
    <xf numFmtId="9" fontId="3" fillId="8" borderId="1" xfId="0" applyNumberFormat="1" applyFont="1" applyFill="1" applyBorder="1" applyAlignment="1" applyProtection="1">
      <alignment horizontal="center"/>
      <protection hidden="1"/>
    </xf>
    <xf numFmtId="0" fontId="2" fillId="7" borderId="1" xfId="0" applyFont="1" applyFill="1" applyBorder="1" applyAlignment="1">
      <alignment wrapText="1"/>
    </xf>
    <xf numFmtId="14" fontId="2" fillId="7" borderId="1" xfId="0" applyNumberFormat="1" applyFont="1" applyFill="1" applyBorder="1"/>
    <xf numFmtId="4" fontId="2" fillId="7" borderId="1" xfId="0" applyNumberFormat="1" applyFont="1" applyFill="1" applyBorder="1" applyProtection="1">
      <protection locked="0" hidden="1"/>
    </xf>
    <xf numFmtId="0" fontId="2" fillId="0" borderId="0" xfId="0" applyFont="1" applyFill="1"/>
    <xf numFmtId="0" fontId="2" fillId="0" borderId="0" xfId="0" applyFont="1" applyFill="1" applyProtection="1">
      <protection locked="0" hidden="1"/>
    </xf>
    <xf numFmtId="49" fontId="2" fillId="7" borderId="1" xfId="0" applyNumberFormat="1" applyFont="1" applyFill="1" applyBorder="1" applyAlignment="1">
      <alignment wrapText="1"/>
    </xf>
    <xf numFmtId="164" fontId="2" fillId="0" borderId="1" xfId="0" applyNumberFormat="1" applyFont="1" applyBorder="1" applyProtection="1">
      <protection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0" borderId="0" xfId="0" applyFont="1" applyAlignment="1">
      <alignment horizontal="left"/>
    </xf>
    <xf numFmtId="0" fontId="2" fillId="0" borderId="0" xfId="0" applyFont="1" applyAlignment="1">
      <alignment horizontal="left"/>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9" fontId="3" fillId="2" borderId="1" xfId="0" applyNumberFormat="1" applyFont="1" applyFill="1" applyBorder="1" applyAlignment="1" applyProtection="1">
      <alignment horizontal="center" vertical="center"/>
      <protection hidden="1"/>
    </xf>
    <xf numFmtId="0" fontId="2" fillId="0" borderId="0" xfId="0" applyFont="1" applyAlignment="1">
      <alignment horizontal="left" wrapText="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14" xfId="0" applyNumberFormat="1" applyFont="1" applyFill="1" applyBorder="1" applyAlignment="1" applyProtection="1">
      <alignment horizontal="center"/>
      <protection hidden="1"/>
    </xf>
    <xf numFmtId="9" fontId="3" fillId="2" borderId="15"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vertical="center"/>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2">
    <cellStyle name="Hüperlink" xfId="1" builtinId="8"/>
    <cellStyle name="Normaallaad" xfId="0" builtinId="0"/>
  </cellStyles>
  <dxfs count="46">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5</xdr:row>
      <xdr:rowOff>42333</xdr:rowOff>
    </xdr:from>
    <xdr:to>
      <xdr:col>2</xdr:col>
      <xdr:colOff>1320450</xdr:colOff>
      <xdr:row>9</xdr:row>
      <xdr:rowOff>75951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5</xdr:row>
      <xdr:rowOff>76573</xdr:rowOff>
    </xdr:from>
    <xdr:to>
      <xdr:col>4</xdr:col>
      <xdr:colOff>286370</xdr:colOff>
      <xdr:row>9</xdr:row>
      <xdr:rowOff>80283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1208016</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2</xdr:row>
      <xdr:rowOff>85726</xdr:rowOff>
    </xdr:from>
    <xdr:to>
      <xdr:col>6</xdr:col>
      <xdr:colOff>800099</xdr:colOff>
      <xdr:row>6</xdr:row>
      <xdr:rowOff>57254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485776"/>
          <a:ext cx="1600199" cy="771628"/>
        </a:xfrm>
        <a:prstGeom prst="rect">
          <a:avLst/>
        </a:prstGeom>
      </xdr:spPr>
    </xdr:pic>
    <xdr:clientData/>
  </xdr:twoCellAnchor>
  <xdr:twoCellAnchor editAs="oneCell">
    <xdr:from>
      <xdr:col>7</xdr:col>
      <xdr:colOff>504825</xdr:colOff>
      <xdr:row>2</xdr:row>
      <xdr:rowOff>57150</xdr:rowOff>
    </xdr:from>
    <xdr:to>
      <xdr:col>8</xdr:col>
      <xdr:colOff>446016</xdr:colOff>
      <xdr:row>6</xdr:row>
      <xdr:rowOff>28575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5" y="457200"/>
          <a:ext cx="1255641" cy="771525"/>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60"/>
  <sheetViews>
    <sheetView topLeftCell="A55" zoomScale="90" zoomScaleNormal="90" workbookViewId="0">
      <selection activeCell="J46" sqref="J46"/>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105" customWidth="1"/>
    <col min="9" max="9" width="9.85546875" style="108" bestFit="1" customWidth="1"/>
    <col min="10" max="10" width="12.5703125" style="108" customWidth="1"/>
    <col min="11" max="13" width="9.140625" style="24"/>
    <col min="14" max="14" width="11.28515625" style="24" bestFit="1" customWidth="1"/>
    <col min="15"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10" s="38" customFormat="1" x14ac:dyDescent="0.25">
      <c r="A3" s="46" t="s">
        <v>24</v>
      </c>
      <c r="B3" s="47"/>
      <c r="C3" s="47"/>
      <c r="D3" s="47"/>
      <c r="E3" s="47"/>
      <c r="F3" s="47"/>
      <c r="G3" s="47"/>
      <c r="H3" s="99"/>
      <c r="I3" s="106"/>
      <c r="J3" s="106"/>
    </row>
    <row r="4" spans="1:10" s="38" customFormat="1" x14ac:dyDescent="0.25">
      <c r="A4" s="48" t="s">
        <v>107</v>
      </c>
      <c r="B4" s="94" t="s">
        <v>108</v>
      </c>
      <c r="F4" s="49"/>
      <c r="H4" s="99"/>
      <c r="I4" s="106"/>
      <c r="J4" s="106"/>
    </row>
    <row r="5" spans="1:10" s="38" customFormat="1" ht="47.25" x14ac:dyDescent="0.25">
      <c r="A5" s="48" t="s">
        <v>110</v>
      </c>
      <c r="B5" s="95" t="s">
        <v>109</v>
      </c>
      <c r="F5" s="49"/>
      <c r="H5" s="99"/>
      <c r="I5" s="106"/>
      <c r="J5" s="106"/>
    </row>
    <row r="6" spans="1:10" s="38" customFormat="1" x14ac:dyDescent="0.25">
      <c r="A6" s="48" t="s">
        <v>111</v>
      </c>
      <c r="B6" s="116">
        <v>42186</v>
      </c>
      <c r="F6" s="49"/>
      <c r="H6" s="99"/>
      <c r="I6" s="106"/>
      <c r="J6" s="106"/>
    </row>
    <row r="7" spans="1:10" s="38" customFormat="1" x14ac:dyDescent="0.25">
      <c r="A7" s="48" t="s">
        <v>112</v>
      </c>
      <c r="B7" s="116">
        <v>43281</v>
      </c>
      <c r="H7" s="99"/>
      <c r="I7" s="106"/>
      <c r="J7" s="106"/>
    </row>
    <row r="8" spans="1:10" s="38" customFormat="1" x14ac:dyDescent="0.25">
      <c r="A8" s="48" t="s">
        <v>45</v>
      </c>
      <c r="B8" s="94" t="s">
        <v>25</v>
      </c>
      <c r="C8" s="49"/>
      <c r="D8" s="49"/>
      <c r="E8" s="49"/>
      <c r="F8" s="49"/>
      <c r="H8" s="99"/>
      <c r="I8" s="106"/>
      <c r="J8" s="106"/>
    </row>
    <row r="9" spans="1:10" s="38" customFormat="1" x14ac:dyDescent="0.25">
      <c r="A9" s="46"/>
      <c r="C9" s="49"/>
      <c r="D9" s="49"/>
      <c r="E9" s="49"/>
      <c r="F9" s="49"/>
      <c r="H9" s="99"/>
      <c r="I9" s="106"/>
      <c r="J9" s="106"/>
    </row>
    <row r="10" spans="1:10" s="38" customFormat="1" x14ac:dyDescent="0.25">
      <c r="A10" s="154" t="s">
        <v>88</v>
      </c>
      <c r="B10" s="154"/>
      <c r="C10" s="49"/>
      <c r="D10" s="49"/>
      <c r="E10" s="49"/>
      <c r="F10" s="49"/>
      <c r="G10" s="49"/>
      <c r="H10" s="100"/>
      <c r="I10" s="106"/>
      <c r="J10" s="106"/>
    </row>
    <row r="11" spans="1:10" s="38" customFormat="1" x14ac:dyDescent="0.25">
      <c r="A11" s="39"/>
      <c r="B11" s="40" t="s">
        <v>13</v>
      </c>
      <c r="C11" s="40" t="s">
        <v>14</v>
      </c>
      <c r="D11" s="40" t="s">
        <v>55</v>
      </c>
      <c r="E11" s="49"/>
      <c r="F11" s="49"/>
      <c r="H11" s="99"/>
      <c r="I11" s="106"/>
      <c r="J11" s="106"/>
    </row>
    <row r="12" spans="1:10" s="38" customFormat="1" x14ac:dyDescent="0.25">
      <c r="A12" s="42">
        <v>1</v>
      </c>
      <c r="B12" s="43" t="s">
        <v>3</v>
      </c>
      <c r="C12" s="68">
        <v>86837.91</v>
      </c>
      <c r="D12" s="69">
        <v>75</v>
      </c>
      <c r="E12" s="49"/>
      <c r="F12" s="49"/>
      <c r="H12" s="99"/>
      <c r="I12" s="106"/>
      <c r="J12" s="106"/>
    </row>
    <row r="13" spans="1:10" s="38" customFormat="1" x14ac:dyDescent="0.25">
      <c r="A13" s="42">
        <v>2</v>
      </c>
      <c r="B13" s="43" t="s">
        <v>15</v>
      </c>
      <c r="C13" s="68">
        <v>28945.97</v>
      </c>
      <c r="D13" s="69">
        <v>25</v>
      </c>
      <c r="E13" s="49"/>
      <c r="F13" s="49"/>
      <c r="H13" s="99"/>
      <c r="I13" s="106"/>
      <c r="J13" s="106"/>
    </row>
    <row r="14" spans="1:10" s="38" customFormat="1" x14ac:dyDescent="0.25">
      <c r="A14" s="42">
        <v>3</v>
      </c>
      <c r="B14" s="43" t="s">
        <v>17</v>
      </c>
      <c r="C14" s="68">
        <f>ROUND($C$25*D14/100,2)</f>
        <v>0</v>
      </c>
      <c r="D14" s="69"/>
      <c r="E14" s="49"/>
      <c r="F14" s="49"/>
      <c r="H14" s="99"/>
      <c r="I14" s="106"/>
      <c r="J14" s="106"/>
    </row>
    <row r="15" spans="1:10" s="38" customFormat="1" x14ac:dyDescent="0.25">
      <c r="A15" s="42">
        <v>4</v>
      </c>
      <c r="B15" s="43" t="s">
        <v>16</v>
      </c>
      <c r="C15" s="68">
        <f>ROUND($C$25*D15/100,2)</f>
        <v>0</v>
      </c>
      <c r="D15" s="69"/>
      <c r="E15" s="49"/>
      <c r="F15" s="49"/>
      <c r="H15" s="99"/>
      <c r="I15" s="106"/>
      <c r="J15" s="106"/>
    </row>
    <row r="16" spans="1:10" s="38" customFormat="1" x14ac:dyDescent="0.25">
      <c r="A16" s="42">
        <v>5</v>
      </c>
      <c r="B16" s="43" t="s">
        <v>46</v>
      </c>
      <c r="C16" s="68">
        <f>ROUND($C$25*D16/100,2)</f>
        <v>0</v>
      </c>
      <c r="D16" s="69"/>
      <c r="E16" s="49"/>
      <c r="F16" s="49"/>
      <c r="H16" s="99"/>
      <c r="I16" s="106"/>
      <c r="J16" s="106"/>
    </row>
    <row r="17" spans="1:10" s="38" customFormat="1" x14ac:dyDescent="0.25">
      <c r="A17" s="155" t="s">
        <v>56</v>
      </c>
      <c r="B17" s="156"/>
      <c r="C17" s="50">
        <f>SUM(C12:C16)</f>
        <v>115783.88</v>
      </c>
      <c r="D17" s="50">
        <f>SUM(D12:D16)</f>
        <v>100</v>
      </c>
      <c r="H17" s="99"/>
      <c r="I17" s="106"/>
      <c r="J17" s="106"/>
    </row>
    <row r="18" spans="1:10" s="38" customFormat="1" x14ac:dyDescent="0.25">
      <c r="A18" s="46"/>
      <c r="C18" s="49"/>
      <c r="D18" s="49"/>
      <c r="E18" s="49"/>
      <c r="F18" s="49"/>
      <c r="H18" s="99"/>
      <c r="I18" s="106"/>
      <c r="J18" s="106"/>
    </row>
    <row r="19" spans="1:10" s="38" customFormat="1" x14ac:dyDescent="0.25">
      <c r="A19" s="157" t="s">
        <v>87</v>
      </c>
      <c r="B19" s="157"/>
      <c r="H19" s="99"/>
      <c r="I19" s="106"/>
      <c r="J19" s="106"/>
    </row>
    <row r="20" spans="1:10" s="38" customFormat="1" x14ac:dyDescent="0.25">
      <c r="A20" s="158" t="s">
        <v>28</v>
      </c>
      <c r="B20" s="161"/>
      <c r="C20" s="40" t="s">
        <v>18</v>
      </c>
      <c r="D20" s="51" t="s">
        <v>42</v>
      </c>
      <c r="E20" s="52"/>
      <c r="H20" s="99"/>
      <c r="I20" s="106"/>
      <c r="J20" s="106"/>
    </row>
    <row r="21" spans="1:10" s="38" customFormat="1" x14ac:dyDescent="0.25">
      <c r="A21" s="43" t="s">
        <v>6</v>
      </c>
      <c r="B21" s="43"/>
      <c r="C21" s="68">
        <f>G44</f>
        <v>19774.399999999998</v>
      </c>
      <c r="D21" s="68">
        <f>IFERROR((ROUND(C21/$C$23*100,2)),0)</f>
        <v>17.079999999999998</v>
      </c>
      <c r="E21" s="53"/>
      <c r="H21" s="99"/>
      <c r="I21" s="106"/>
      <c r="J21" s="106"/>
    </row>
    <row r="22" spans="1:10" s="38" customFormat="1" x14ac:dyDescent="0.25">
      <c r="A22" s="43" t="s">
        <v>78</v>
      </c>
      <c r="B22" s="43"/>
      <c r="C22" s="68">
        <f>G51</f>
        <v>96009.48</v>
      </c>
      <c r="D22" s="68">
        <f>IFERROR((ROUND(C22/$C$23*100,2)),0)</f>
        <v>82.92</v>
      </c>
      <c r="E22" s="53"/>
      <c r="H22" s="99"/>
      <c r="I22" s="106"/>
      <c r="J22" s="106"/>
    </row>
    <row r="23" spans="1:10" s="38" customFormat="1" x14ac:dyDescent="0.25">
      <c r="A23" s="162" t="s">
        <v>29</v>
      </c>
      <c r="B23" s="163"/>
      <c r="C23" s="70">
        <f>SUM(C21:C22)</f>
        <v>115783.87999999999</v>
      </c>
      <c r="D23" s="70"/>
      <c r="E23" s="53"/>
      <c r="H23" s="99"/>
      <c r="I23" s="106"/>
      <c r="J23" s="106"/>
    </row>
    <row r="24" spans="1:10" s="38" customFormat="1" x14ac:dyDescent="0.25">
      <c r="A24" s="162" t="s">
        <v>30</v>
      </c>
      <c r="B24" s="163"/>
      <c r="C24" s="70">
        <f>G56</f>
        <v>0</v>
      </c>
      <c r="D24" s="70"/>
      <c r="E24" s="53"/>
      <c r="H24" s="99"/>
      <c r="I24" s="106"/>
      <c r="J24" s="106"/>
    </row>
    <row r="25" spans="1:10" s="38" customFormat="1" x14ac:dyDescent="0.25">
      <c r="A25" s="158" t="s">
        <v>31</v>
      </c>
      <c r="B25" s="161"/>
      <c r="C25" s="71">
        <f>SUM(C23:C24)</f>
        <v>115783.87999999999</v>
      </c>
      <c r="D25" s="71"/>
      <c r="E25" s="54"/>
      <c r="H25" s="99"/>
      <c r="I25" s="106"/>
      <c r="J25" s="106"/>
    </row>
    <row r="26" spans="1:10" s="38" customFormat="1" x14ac:dyDescent="0.25">
      <c r="H26" s="99"/>
      <c r="I26" s="106"/>
      <c r="J26" s="106"/>
    </row>
    <row r="27" spans="1:10" s="38" customFormat="1" x14ac:dyDescent="0.25">
      <c r="A27" s="157" t="s">
        <v>80</v>
      </c>
      <c r="B27" s="157"/>
      <c r="H27" s="99"/>
      <c r="I27" s="106"/>
      <c r="J27" s="106"/>
    </row>
    <row r="28" spans="1:10" s="38" customFormat="1" x14ac:dyDescent="0.25">
      <c r="A28" s="40"/>
      <c r="B28" s="40" t="s">
        <v>18</v>
      </c>
      <c r="C28" s="55"/>
      <c r="H28" s="99"/>
      <c r="I28" s="106"/>
      <c r="J28" s="106"/>
    </row>
    <row r="29" spans="1:10" s="38" customFormat="1" x14ac:dyDescent="0.25">
      <c r="A29" s="43" t="s">
        <v>25</v>
      </c>
      <c r="B29" s="72">
        <v>57891.94</v>
      </c>
      <c r="H29" s="99"/>
      <c r="I29" s="106"/>
      <c r="J29" s="106"/>
    </row>
    <row r="30" spans="1:10" s="38" customFormat="1" x14ac:dyDescent="0.25">
      <c r="A30" s="43" t="s">
        <v>26</v>
      </c>
      <c r="B30" s="72"/>
      <c r="H30" s="99"/>
      <c r="I30" s="106"/>
      <c r="J30" s="106"/>
    </row>
    <row r="31" spans="1:10" s="38" customFormat="1" x14ac:dyDescent="0.25">
      <c r="A31" s="43" t="s">
        <v>27</v>
      </c>
      <c r="B31" s="72">
        <v>57891.94</v>
      </c>
      <c r="H31" s="99"/>
      <c r="I31" s="106"/>
      <c r="J31" s="106"/>
    </row>
    <row r="32" spans="1:10" s="38" customFormat="1" x14ac:dyDescent="0.25">
      <c r="A32" s="56" t="s">
        <v>18</v>
      </c>
      <c r="B32" s="50">
        <f>SUM(B29:B31)</f>
        <v>115783.88</v>
      </c>
      <c r="H32" s="99"/>
      <c r="I32" s="106"/>
      <c r="J32" s="106"/>
    </row>
    <row r="33" spans="1:14" s="38" customFormat="1" x14ac:dyDescent="0.25">
      <c r="H33" s="99"/>
      <c r="I33" s="106"/>
      <c r="J33" s="106"/>
    </row>
    <row r="34" spans="1:14" s="38" customFormat="1" x14ac:dyDescent="0.25">
      <c r="A34" s="157" t="s">
        <v>81</v>
      </c>
      <c r="B34" s="157"/>
      <c r="H34" s="99"/>
      <c r="I34" s="106"/>
      <c r="J34" s="106"/>
    </row>
    <row r="35" spans="1:14" s="38" customFormat="1" x14ac:dyDescent="0.25">
      <c r="A35" s="40"/>
      <c r="B35" s="40" t="s">
        <v>18</v>
      </c>
      <c r="H35" s="99"/>
      <c r="I35" s="106"/>
      <c r="J35" s="106"/>
    </row>
    <row r="36" spans="1:14" s="38" customFormat="1" x14ac:dyDescent="0.25">
      <c r="A36" s="43" t="s">
        <v>89</v>
      </c>
      <c r="B36" s="72">
        <v>115783.88</v>
      </c>
      <c r="H36" s="99"/>
      <c r="I36" s="106"/>
      <c r="J36" s="106"/>
    </row>
    <row r="37" spans="1:14" s="38" customFormat="1" ht="47.25" x14ac:dyDescent="0.25">
      <c r="A37" s="92" t="s">
        <v>90</v>
      </c>
      <c r="B37" s="72"/>
      <c r="H37" s="99"/>
      <c r="I37" s="106"/>
      <c r="J37" s="106"/>
    </row>
    <row r="38" spans="1:14" s="38" customFormat="1" x14ac:dyDescent="0.25">
      <c r="A38" s="43" t="s">
        <v>91</v>
      </c>
      <c r="B38" s="72"/>
      <c r="H38" s="99"/>
      <c r="I38" s="106"/>
      <c r="J38" s="106"/>
    </row>
    <row r="39" spans="1:14" s="38" customFormat="1" x14ac:dyDescent="0.25">
      <c r="A39" s="56" t="s">
        <v>18</v>
      </c>
      <c r="B39" s="50">
        <f>SUM(B36:B38)</f>
        <v>115783.88</v>
      </c>
      <c r="H39" s="99"/>
      <c r="I39" s="106"/>
      <c r="J39" s="106"/>
    </row>
    <row r="40" spans="1:14" s="38" customFormat="1" x14ac:dyDescent="0.25">
      <c r="A40" s="53"/>
      <c r="B40" s="85"/>
      <c r="H40" s="99"/>
      <c r="I40" s="106"/>
      <c r="J40" s="106"/>
    </row>
    <row r="41" spans="1:14" s="38" customFormat="1" x14ac:dyDescent="0.25">
      <c r="A41" s="57" t="s">
        <v>86</v>
      </c>
      <c r="B41" s="46"/>
      <c r="H41" s="99"/>
      <c r="I41" s="106"/>
      <c r="J41" s="106"/>
    </row>
    <row r="42" spans="1:14" s="38" customFormat="1" x14ac:dyDescent="0.25">
      <c r="A42" s="40" t="s">
        <v>32</v>
      </c>
      <c r="B42" s="40" t="s">
        <v>2</v>
      </c>
      <c r="C42" s="40" t="s">
        <v>33</v>
      </c>
      <c r="D42" s="40" t="s">
        <v>34</v>
      </c>
      <c r="E42" s="40" t="s">
        <v>40</v>
      </c>
      <c r="F42" s="40" t="s">
        <v>41</v>
      </c>
      <c r="G42" s="51" t="s">
        <v>18</v>
      </c>
      <c r="H42" s="101"/>
      <c r="I42" s="97"/>
      <c r="J42" s="97"/>
    </row>
    <row r="43" spans="1:14" s="38" customFormat="1" x14ac:dyDescent="0.25">
      <c r="A43" s="58" t="s">
        <v>35</v>
      </c>
      <c r="B43" s="59"/>
      <c r="C43" s="59"/>
      <c r="D43" s="59"/>
      <c r="E43" s="59"/>
      <c r="F43" s="59"/>
      <c r="G43" s="59"/>
      <c r="H43" s="99"/>
      <c r="I43" s="106"/>
      <c r="J43" s="106"/>
    </row>
    <row r="44" spans="1:14" s="38" customFormat="1" x14ac:dyDescent="0.25">
      <c r="A44" s="40" t="s">
        <v>36</v>
      </c>
      <c r="B44" s="158" t="s">
        <v>6</v>
      </c>
      <c r="C44" s="159"/>
      <c r="D44" s="159"/>
      <c r="E44" s="159"/>
      <c r="F44" s="160"/>
      <c r="G44" s="73">
        <f>SUM(G45:G50)</f>
        <v>19774.399999999998</v>
      </c>
      <c r="H44" s="101"/>
      <c r="I44" s="97"/>
      <c r="J44" s="97"/>
    </row>
    <row r="45" spans="1:14" s="30" customFormat="1" ht="236.25" x14ac:dyDescent="0.25">
      <c r="A45" s="35" t="s">
        <v>92</v>
      </c>
      <c r="B45" s="28" t="s">
        <v>98</v>
      </c>
      <c r="C45" s="93" t="s">
        <v>115</v>
      </c>
      <c r="D45" s="28" t="s">
        <v>53</v>
      </c>
      <c r="E45" s="28">
        <v>2</v>
      </c>
      <c r="F45" s="72">
        <v>618</v>
      </c>
      <c r="G45" s="72">
        <v>1236</v>
      </c>
      <c r="H45" s="102"/>
      <c r="I45" s="98"/>
      <c r="J45" s="98"/>
      <c r="N45" s="96"/>
    </row>
    <row r="46" spans="1:14" s="30" customFormat="1" ht="47.25" x14ac:dyDescent="0.25">
      <c r="A46" s="36" t="s">
        <v>93</v>
      </c>
      <c r="B46" s="30" t="s">
        <v>99</v>
      </c>
      <c r="C46" s="93" t="s">
        <v>114</v>
      </c>
      <c r="D46" s="28" t="s">
        <v>53</v>
      </c>
      <c r="E46" s="28">
        <v>2</v>
      </c>
      <c r="F46" s="72">
        <v>203.94</v>
      </c>
      <c r="G46" s="72">
        <v>407.88</v>
      </c>
      <c r="H46" s="102"/>
      <c r="I46" s="98"/>
      <c r="J46" s="98"/>
    </row>
    <row r="47" spans="1:14" s="30" customFormat="1" ht="47.25" x14ac:dyDescent="0.25">
      <c r="A47" s="36" t="s">
        <v>94</v>
      </c>
      <c r="B47" s="28" t="s">
        <v>100</v>
      </c>
      <c r="C47" s="93" t="s">
        <v>113</v>
      </c>
      <c r="D47" s="28" t="s">
        <v>53</v>
      </c>
      <c r="E47" s="28">
        <v>2</v>
      </c>
      <c r="F47" s="72">
        <v>4.9400000000000004</v>
      </c>
      <c r="G47" s="72">
        <v>9.8800000000000008</v>
      </c>
      <c r="H47" s="102"/>
      <c r="I47" s="98"/>
      <c r="J47" s="98"/>
    </row>
    <row r="48" spans="1:14" s="30" customFormat="1" ht="110.25" x14ac:dyDescent="0.25">
      <c r="A48" s="35" t="s">
        <v>95</v>
      </c>
      <c r="B48" s="28" t="s">
        <v>98</v>
      </c>
      <c r="C48" s="93" t="s">
        <v>116</v>
      </c>
      <c r="D48" s="28" t="s">
        <v>53</v>
      </c>
      <c r="E48" s="28">
        <v>34</v>
      </c>
      <c r="F48" s="72">
        <v>398.32</v>
      </c>
      <c r="G48" s="72">
        <f>E48*F48</f>
        <v>13542.88</v>
      </c>
      <c r="H48" s="102"/>
      <c r="I48" s="98"/>
      <c r="J48" s="98"/>
    </row>
    <row r="49" spans="1:10" s="30" customFormat="1" ht="47.25" x14ac:dyDescent="0.25">
      <c r="A49" s="36" t="s">
        <v>96</v>
      </c>
      <c r="B49" s="30" t="s">
        <v>99</v>
      </c>
      <c r="C49" s="93" t="s">
        <v>118</v>
      </c>
      <c r="D49" s="28" t="s">
        <v>53</v>
      </c>
      <c r="E49" s="28">
        <v>34</v>
      </c>
      <c r="F49" s="72">
        <v>131.44999999999999</v>
      </c>
      <c r="G49" s="72">
        <f t="shared" ref="G49:G50" si="0">E49*F49</f>
        <v>4469.2999999999993</v>
      </c>
      <c r="H49" s="102"/>
      <c r="I49" s="98"/>
      <c r="J49" s="98"/>
    </row>
    <row r="50" spans="1:10" s="30" customFormat="1" ht="47.25" x14ac:dyDescent="0.25">
      <c r="A50" s="36" t="s">
        <v>97</v>
      </c>
      <c r="B50" s="28" t="s">
        <v>100</v>
      </c>
      <c r="C50" s="93" t="s">
        <v>117</v>
      </c>
      <c r="D50" s="28" t="s">
        <v>53</v>
      </c>
      <c r="E50" s="28">
        <v>34</v>
      </c>
      <c r="F50" s="72">
        <v>3.19</v>
      </c>
      <c r="G50" s="72">
        <f t="shared" si="0"/>
        <v>108.46</v>
      </c>
      <c r="H50" s="102"/>
      <c r="I50" s="98"/>
      <c r="J50" s="98"/>
    </row>
    <row r="51" spans="1:10" s="38" customFormat="1" x14ac:dyDescent="0.25">
      <c r="A51" s="40" t="s">
        <v>7</v>
      </c>
      <c r="B51" s="158" t="s">
        <v>8</v>
      </c>
      <c r="C51" s="159"/>
      <c r="D51" s="159"/>
      <c r="E51" s="159"/>
      <c r="F51" s="160"/>
      <c r="G51" s="73">
        <f>SUM(G52:G54)</f>
        <v>96009.48</v>
      </c>
      <c r="H51" s="101"/>
      <c r="I51" s="97"/>
      <c r="J51" s="97"/>
    </row>
    <row r="52" spans="1:10" s="30" customFormat="1" ht="141.75" x14ac:dyDescent="0.25">
      <c r="A52" s="36" t="s">
        <v>119</v>
      </c>
      <c r="B52" s="28" t="s">
        <v>101</v>
      </c>
      <c r="C52" s="93" t="s">
        <v>102</v>
      </c>
      <c r="D52" s="28" t="s">
        <v>54</v>
      </c>
      <c r="E52" s="28">
        <v>4</v>
      </c>
      <c r="F52" s="28">
        <v>500</v>
      </c>
      <c r="G52" s="72">
        <f>ROUND(E52*F52,2)</f>
        <v>2000</v>
      </c>
      <c r="H52" s="102"/>
      <c r="I52" s="98"/>
      <c r="J52" s="98"/>
    </row>
    <row r="53" spans="1:10" s="30" customFormat="1" ht="409.5" x14ac:dyDescent="0.25">
      <c r="A53" s="36" t="s">
        <v>120</v>
      </c>
      <c r="B53" s="28" t="s">
        <v>103</v>
      </c>
      <c r="C53" s="93" t="s">
        <v>105</v>
      </c>
      <c r="D53" s="28" t="s">
        <v>54</v>
      </c>
      <c r="E53" s="28">
        <v>100</v>
      </c>
      <c r="F53" s="28">
        <v>840.09479999999996</v>
      </c>
      <c r="G53" s="72">
        <f t="shared" ref="G53:G54" si="1">ROUND(E53*F53,2)</f>
        <v>84009.48</v>
      </c>
      <c r="H53" s="102"/>
      <c r="I53" s="98"/>
      <c r="J53" s="98"/>
    </row>
    <row r="54" spans="1:10" s="30" customFormat="1" ht="189" x14ac:dyDescent="0.25">
      <c r="A54" s="36" t="s">
        <v>121</v>
      </c>
      <c r="B54" s="28" t="s">
        <v>104</v>
      </c>
      <c r="C54" s="93" t="s">
        <v>106</v>
      </c>
      <c r="D54" s="28" t="s">
        <v>54</v>
      </c>
      <c r="E54" s="28">
        <v>10</v>
      </c>
      <c r="F54" s="28">
        <v>1000</v>
      </c>
      <c r="G54" s="72">
        <f t="shared" si="1"/>
        <v>10000</v>
      </c>
      <c r="H54" s="102"/>
      <c r="I54" s="98"/>
      <c r="J54" s="98"/>
    </row>
    <row r="55" spans="1:10" s="38" customFormat="1" x14ac:dyDescent="0.25">
      <c r="A55" s="164" t="s">
        <v>38</v>
      </c>
      <c r="B55" s="165"/>
      <c r="C55" s="165"/>
      <c r="D55" s="165"/>
      <c r="E55" s="165"/>
      <c r="F55" s="166"/>
      <c r="G55" s="50">
        <f>SUM(G44,G51)</f>
        <v>115783.87999999999</v>
      </c>
      <c r="H55" s="101"/>
      <c r="I55" s="97"/>
      <c r="J55" s="97"/>
    </row>
    <row r="56" spans="1:10" s="30" customFormat="1" x14ac:dyDescent="0.25">
      <c r="A56" s="167" t="s">
        <v>39</v>
      </c>
      <c r="B56" s="168"/>
      <c r="C56" s="168"/>
      <c r="D56" s="168"/>
      <c r="E56" s="168"/>
      <c r="F56" s="169"/>
      <c r="G56" s="74">
        <v>0</v>
      </c>
      <c r="H56" s="103"/>
      <c r="I56" s="96"/>
      <c r="J56" s="98"/>
    </row>
    <row r="57" spans="1:10" s="38" customFormat="1" x14ac:dyDescent="0.25">
      <c r="A57" s="158" t="s">
        <v>10</v>
      </c>
      <c r="B57" s="159"/>
      <c r="C57" s="159"/>
      <c r="D57" s="159"/>
      <c r="E57" s="159"/>
      <c r="F57" s="160"/>
      <c r="G57" s="73">
        <f>SUM(G55:G56)</f>
        <v>115783.87999999999</v>
      </c>
      <c r="H57" s="104"/>
      <c r="I57" s="106"/>
      <c r="J57" s="107"/>
    </row>
    <row r="58" spans="1:10" s="38" customFormat="1" x14ac:dyDescent="0.25">
      <c r="H58" s="99"/>
      <c r="I58" s="106"/>
      <c r="J58" s="106"/>
    </row>
    <row r="59" spans="1:10" s="38" customFormat="1" x14ac:dyDescent="0.25">
      <c r="H59" s="99"/>
      <c r="I59" s="106"/>
      <c r="J59" s="106"/>
    </row>
    <row r="60" spans="1:10" s="38" customFormat="1" x14ac:dyDescent="0.25">
      <c r="H60" s="99"/>
      <c r="I60" s="106"/>
      <c r="J60" s="106"/>
    </row>
  </sheetData>
  <sheetProtection formatCells="0" formatColumns="0" formatRows="0" insertRows="0" deleteRows="0" selectLockedCells="1"/>
  <dataConsolidate/>
  <mergeCells count="14">
    <mergeCell ref="A10:B10"/>
    <mergeCell ref="A17:B17"/>
    <mergeCell ref="A27:B27"/>
    <mergeCell ref="A19:B19"/>
    <mergeCell ref="A57:F57"/>
    <mergeCell ref="A20:B20"/>
    <mergeCell ref="A23:B23"/>
    <mergeCell ref="A25:B25"/>
    <mergeCell ref="B44:F44"/>
    <mergeCell ref="B51:F51"/>
    <mergeCell ref="A55:F55"/>
    <mergeCell ref="A56:F56"/>
    <mergeCell ref="A24:B24"/>
    <mergeCell ref="A34:B34"/>
  </mergeCells>
  <conditionalFormatting sqref="E11">
    <cfRule type="cellIs" dxfId="45" priority="6" operator="notBetween">
      <formula>0</formula>
      <formula>75</formula>
    </cfRule>
  </conditionalFormatting>
  <conditionalFormatting sqref="D17">
    <cfRule type="cellIs" dxfId="44" priority="1" operator="equal">
      <formula>0</formula>
    </cfRule>
    <cfRule type="cellIs" dxfId="43" priority="4" operator="lessThan">
      <formula>100</formula>
    </cfRule>
    <cfRule type="cellIs" dxfId="42"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B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B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B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B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B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B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B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B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B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B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B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B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B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B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formula1>G65547</formula1>
    </dataValidation>
    <dataValidation type="decimal" operator="equal" allowBlank="1" showInputMessage="1" showErrorMessage="1" promptTitle="Tähelepanu!" prompt="Kogusumma peab olema võrdne projekti kogukuludega." sqref="B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B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B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B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B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B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B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B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B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B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B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B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B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B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B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ormula1>G65547</formula1>
    </dataValidation>
    <dataValidation type="decimal" operator="lessThan" allowBlank="1" showInputMessage="1" showErrorMessage="1" promptTitle="Tähelepanu!" prompt="SiM toetus on kuni 25% projekti kogukuludest." sqref="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formula1>IZ33*0.25</formula1>
    </dataValidation>
    <dataValidation type="decimal" operator="lessThan" allowBlank="1" showInputMessage="1" showErrorMessage="1" promptTitle="Tähelepanu!" prompt="AMIF toetus on kuni 75% kogukuludest." sqref="JA33:JA40 SW33:SW40 ACS33:ACS40 AMO33:AMO40 AWK33:AWK40 BGG33:BGG40 BQC33:BQC40 BZY33:BZY40 CJU33:CJU40 CTQ33:CTQ40 DDM33:DDM40 DNI33:DNI40 DXE33:DXE40 EHA33:EHA40 EQW33:EQW40 FAS33:FAS40 FKO33:FKO40 FUK33:FUK40 GEG33:GEG40 GOC33:GOC40 GXY33:GXY40 HHU33:HHU40 HRQ33:HRQ40 IBM33:IBM40 ILI33:ILI40 IVE33:IVE40 JFA33:JFA40 JOW33:JOW40 JYS33:JYS40 KIO33:KIO40 KSK33:KSK40 LCG33:LCG40 LMC33:LMC40 LVY33:LVY40 MFU33:MFU40 MPQ33:MPQ40 MZM33:MZM40 NJI33:NJI40 NTE33:NTE40 ODA33:ODA40 OMW33:OMW40 OWS33:OWS40 PGO33:PGO40 PQK33:PQK40 QAG33:QAG40 QKC33:QKC40 QTY33:QTY40 RDU33:RDU40 RNQ33:RNQ40 RXM33:RXM40 SHI33:SHI40 SRE33:SRE40 TBA33:TBA40 TKW33:TKW40 TUS33:TUS40 UEO33:UEO40 UOK33:UOK40 UYG33:UYG40 VIC33:VIC40 VRY33:VRY40 WBU33:WBU40 WLQ33:WLQ40 WVM33:WVM40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formula1>IZ33*0.75</formula1>
    </dataValidation>
    <dataValidation type="decimal" operator="lessThan" allowBlank="1" showInputMessage="1" showErrorMessage="1" promptTitle="Tähelepanu!" prompt="Kaudsed kulud moodustavad otsestest kuludest kuni 7%." sqref="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JB65546:JD65546 SX65546:SZ65546 ACT65546:ACV65546 AMP65546:AMR65546 AWL65546:AWN65546 BGH65546:BGJ65546 BQD65546:BQF65546 BZZ65546:CAB65546 CJV65546:CJX65546 CTR65546:CTT65546 DDN65546:DDP65546 DNJ65546:DNL65546 DXF65546:DXH65546 EHB65546:EHD65546 EQX65546:EQZ65546 FAT65546:FAV65546 FKP65546:FKR65546 FUL65546:FUN65546 GEH65546:GEJ65546 GOD65546:GOF65546 GXZ65546:GYB65546 HHV65546:HHX65546 HRR65546:HRT65546 IBN65546:IBP65546 ILJ65546:ILL65546 IVF65546:IVH65546 JFB65546:JFD65546 JOX65546:JOZ65546 JYT65546:JYV65546 KIP65546:KIR65546 KSL65546:KSN65546 LCH65546:LCJ65546 LMD65546:LMF65546 LVZ65546:LWB65546 MFV65546:MFX65546 MPR65546:MPT65546 MZN65546:MZP65546 NJJ65546:NJL65546 NTF65546:NTH65546 ODB65546:ODD65546 OMX65546:OMZ65546 OWT65546:OWV65546 PGP65546:PGR65546 PQL65546:PQN65546 QAH65546:QAJ65546 QKD65546:QKF65546 QTZ65546:QUB65546 RDV65546:RDX65546 RNR65546:RNT65546 RXN65546:RXP65546 SHJ65546:SHL65546 SRF65546:SRH65546 TBB65546:TBD65546 TKX65546:TKZ65546 TUT65546:TUV65546 UEP65546:UER65546 UOL65546:UON65546 UYH65546:UYJ65546 VID65546:VIF65546 VRZ65546:VSB65546 WBV65546:WBX65546 WLR65546:WLT65546 WVN65546:WVP65546 JB131082:JD131082 SX131082:SZ131082 ACT131082:ACV131082 AMP131082:AMR131082 AWL131082:AWN131082 BGH131082:BGJ131082 BQD131082:BQF131082 BZZ131082:CAB131082 CJV131082:CJX131082 CTR131082:CTT131082 DDN131082:DDP131082 DNJ131082:DNL131082 DXF131082:DXH131082 EHB131082:EHD131082 EQX131082:EQZ131082 FAT131082:FAV131082 FKP131082:FKR131082 FUL131082:FUN131082 GEH131082:GEJ131082 GOD131082:GOF131082 GXZ131082:GYB131082 HHV131082:HHX131082 HRR131082:HRT131082 IBN131082:IBP131082 ILJ131082:ILL131082 IVF131082:IVH131082 JFB131082:JFD131082 JOX131082:JOZ131082 JYT131082:JYV131082 KIP131082:KIR131082 KSL131082:KSN131082 LCH131082:LCJ131082 LMD131082:LMF131082 LVZ131082:LWB131082 MFV131082:MFX131082 MPR131082:MPT131082 MZN131082:MZP131082 NJJ131082:NJL131082 NTF131082:NTH131082 ODB131082:ODD131082 OMX131082:OMZ131082 OWT131082:OWV131082 PGP131082:PGR131082 PQL131082:PQN131082 QAH131082:QAJ131082 QKD131082:QKF131082 QTZ131082:QUB131082 RDV131082:RDX131082 RNR131082:RNT131082 RXN131082:RXP131082 SHJ131082:SHL131082 SRF131082:SRH131082 TBB131082:TBD131082 TKX131082:TKZ131082 TUT131082:TUV131082 UEP131082:UER131082 UOL131082:UON131082 UYH131082:UYJ131082 VID131082:VIF131082 VRZ131082:VSB131082 WBV131082:WBX131082 WLR131082:WLT131082 WVN131082:WVP131082 JB196618:JD196618 SX196618:SZ196618 ACT196618:ACV196618 AMP196618:AMR196618 AWL196618:AWN196618 BGH196618:BGJ196618 BQD196618:BQF196618 BZZ196618:CAB196618 CJV196618:CJX196618 CTR196618:CTT196618 DDN196618:DDP196618 DNJ196618:DNL196618 DXF196618:DXH196618 EHB196618:EHD196618 EQX196618:EQZ196618 FAT196618:FAV196618 FKP196618:FKR196618 FUL196618:FUN196618 GEH196618:GEJ196618 GOD196618:GOF196618 GXZ196618:GYB196618 HHV196618:HHX196618 HRR196618:HRT196618 IBN196618:IBP196618 ILJ196618:ILL196618 IVF196618:IVH196618 JFB196618:JFD196618 JOX196618:JOZ196618 JYT196618:JYV196618 KIP196618:KIR196618 KSL196618:KSN196618 LCH196618:LCJ196618 LMD196618:LMF196618 LVZ196618:LWB196618 MFV196618:MFX196618 MPR196618:MPT196618 MZN196618:MZP196618 NJJ196618:NJL196618 NTF196618:NTH196618 ODB196618:ODD196618 OMX196618:OMZ196618 OWT196618:OWV196618 PGP196618:PGR196618 PQL196618:PQN196618 QAH196618:QAJ196618 QKD196618:QKF196618 QTZ196618:QUB196618 RDV196618:RDX196618 RNR196618:RNT196618 RXN196618:RXP196618 SHJ196618:SHL196618 SRF196618:SRH196618 TBB196618:TBD196618 TKX196618:TKZ196618 TUT196618:TUV196618 UEP196618:UER196618 UOL196618:UON196618 UYH196618:UYJ196618 VID196618:VIF196618 VRZ196618:VSB196618 WBV196618:WBX196618 WLR196618:WLT196618 WVN196618:WVP196618 JB262154:JD262154 SX262154:SZ262154 ACT262154:ACV262154 AMP262154:AMR262154 AWL262154:AWN262154 BGH262154:BGJ262154 BQD262154:BQF262154 BZZ262154:CAB262154 CJV262154:CJX262154 CTR262154:CTT262154 DDN262154:DDP262154 DNJ262154:DNL262154 DXF262154:DXH262154 EHB262154:EHD262154 EQX262154:EQZ262154 FAT262154:FAV262154 FKP262154:FKR262154 FUL262154:FUN262154 GEH262154:GEJ262154 GOD262154:GOF262154 GXZ262154:GYB262154 HHV262154:HHX262154 HRR262154:HRT262154 IBN262154:IBP262154 ILJ262154:ILL262154 IVF262154:IVH262154 JFB262154:JFD262154 JOX262154:JOZ262154 JYT262154:JYV262154 KIP262154:KIR262154 KSL262154:KSN262154 LCH262154:LCJ262154 LMD262154:LMF262154 LVZ262154:LWB262154 MFV262154:MFX262154 MPR262154:MPT262154 MZN262154:MZP262154 NJJ262154:NJL262154 NTF262154:NTH262154 ODB262154:ODD262154 OMX262154:OMZ262154 OWT262154:OWV262154 PGP262154:PGR262154 PQL262154:PQN262154 QAH262154:QAJ262154 QKD262154:QKF262154 QTZ262154:QUB262154 RDV262154:RDX262154 RNR262154:RNT262154 RXN262154:RXP262154 SHJ262154:SHL262154 SRF262154:SRH262154 TBB262154:TBD262154 TKX262154:TKZ262154 TUT262154:TUV262154 UEP262154:UER262154 UOL262154:UON262154 UYH262154:UYJ262154 VID262154:VIF262154 VRZ262154:VSB262154 WBV262154:WBX262154 WLR262154:WLT262154 WVN262154:WVP262154 JB327690:JD327690 SX327690:SZ327690 ACT327690:ACV327690 AMP327690:AMR327690 AWL327690:AWN327690 BGH327690:BGJ327690 BQD327690:BQF327690 BZZ327690:CAB327690 CJV327690:CJX327690 CTR327690:CTT327690 DDN327690:DDP327690 DNJ327690:DNL327690 DXF327690:DXH327690 EHB327690:EHD327690 EQX327690:EQZ327690 FAT327690:FAV327690 FKP327690:FKR327690 FUL327690:FUN327690 GEH327690:GEJ327690 GOD327690:GOF327690 GXZ327690:GYB327690 HHV327690:HHX327690 HRR327690:HRT327690 IBN327690:IBP327690 ILJ327690:ILL327690 IVF327690:IVH327690 JFB327690:JFD327690 JOX327690:JOZ327690 JYT327690:JYV327690 KIP327690:KIR327690 KSL327690:KSN327690 LCH327690:LCJ327690 LMD327690:LMF327690 LVZ327690:LWB327690 MFV327690:MFX327690 MPR327690:MPT327690 MZN327690:MZP327690 NJJ327690:NJL327690 NTF327690:NTH327690 ODB327690:ODD327690 OMX327690:OMZ327690 OWT327690:OWV327690 PGP327690:PGR327690 PQL327690:PQN327690 QAH327690:QAJ327690 QKD327690:QKF327690 QTZ327690:QUB327690 RDV327690:RDX327690 RNR327690:RNT327690 RXN327690:RXP327690 SHJ327690:SHL327690 SRF327690:SRH327690 TBB327690:TBD327690 TKX327690:TKZ327690 TUT327690:TUV327690 UEP327690:UER327690 UOL327690:UON327690 UYH327690:UYJ327690 VID327690:VIF327690 VRZ327690:VSB327690 WBV327690:WBX327690 WLR327690:WLT327690 WVN327690:WVP327690 JB393226:JD393226 SX393226:SZ393226 ACT393226:ACV393226 AMP393226:AMR393226 AWL393226:AWN393226 BGH393226:BGJ393226 BQD393226:BQF393226 BZZ393226:CAB393226 CJV393226:CJX393226 CTR393226:CTT393226 DDN393226:DDP393226 DNJ393226:DNL393226 DXF393226:DXH393226 EHB393226:EHD393226 EQX393226:EQZ393226 FAT393226:FAV393226 FKP393226:FKR393226 FUL393226:FUN393226 GEH393226:GEJ393226 GOD393226:GOF393226 GXZ393226:GYB393226 HHV393226:HHX393226 HRR393226:HRT393226 IBN393226:IBP393226 ILJ393226:ILL393226 IVF393226:IVH393226 JFB393226:JFD393226 JOX393226:JOZ393226 JYT393226:JYV393226 KIP393226:KIR393226 KSL393226:KSN393226 LCH393226:LCJ393226 LMD393226:LMF393226 LVZ393226:LWB393226 MFV393226:MFX393226 MPR393226:MPT393226 MZN393226:MZP393226 NJJ393226:NJL393226 NTF393226:NTH393226 ODB393226:ODD393226 OMX393226:OMZ393226 OWT393226:OWV393226 PGP393226:PGR393226 PQL393226:PQN393226 QAH393226:QAJ393226 QKD393226:QKF393226 QTZ393226:QUB393226 RDV393226:RDX393226 RNR393226:RNT393226 RXN393226:RXP393226 SHJ393226:SHL393226 SRF393226:SRH393226 TBB393226:TBD393226 TKX393226:TKZ393226 TUT393226:TUV393226 UEP393226:UER393226 UOL393226:UON393226 UYH393226:UYJ393226 VID393226:VIF393226 VRZ393226:VSB393226 WBV393226:WBX393226 WLR393226:WLT393226 WVN393226:WVP393226 JB458762:JD458762 SX458762:SZ458762 ACT458762:ACV458762 AMP458762:AMR458762 AWL458762:AWN458762 BGH458762:BGJ458762 BQD458762:BQF458762 BZZ458762:CAB458762 CJV458762:CJX458762 CTR458762:CTT458762 DDN458762:DDP458762 DNJ458762:DNL458762 DXF458762:DXH458762 EHB458762:EHD458762 EQX458762:EQZ458762 FAT458762:FAV458762 FKP458762:FKR458762 FUL458762:FUN458762 GEH458762:GEJ458762 GOD458762:GOF458762 GXZ458762:GYB458762 HHV458762:HHX458762 HRR458762:HRT458762 IBN458762:IBP458762 ILJ458762:ILL458762 IVF458762:IVH458762 JFB458762:JFD458762 JOX458762:JOZ458762 JYT458762:JYV458762 KIP458762:KIR458762 KSL458762:KSN458762 LCH458762:LCJ458762 LMD458762:LMF458762 LVZ458762:LWB458762 MFV458762:MFX458762 MPR458762:MPT458762 MZN458762:MZP458762 NJJ458762:NJL458762 NTF458762:NTH458762 ODB458762:ODD458762 OMX458762:OMZ458762 OWT458762:OWV458762 PGP458762:PGR458762 PQL458762:PQN458762 QAH458762:QAJ458762 QKD458762:QKF458762 QTZ458762:QUB458762 RDV458762:RDX458762 RNR458762:RNT458762 RXN458762:RXP458762 SHJ458762:SHL458762 SRF458762:SRH458762 TBB458762:TBD458762 TKX458762:TKZ458762 TUT458762:TUV458762 UEP458762:UER458762 UOL458762:UON458762 UYH458762:UYJ458762 VID458762:VIF458762 VRZ458762:VSB458762 WBV458762:WBX458762 WLR458762:WLT458762 WVN458762:WVP458762 JB524298:JD524298 SX524298:SZ524298 ACT524298:ACV524298 AMP524298:AMR524298 AWL524298:AWN524298 BGH524298:BGJ524298 BQD524298:BQF524298 BZZ524298:CAB524298 CJV524298:CJX524298 CTR524298:CTT524298 DDN524298:DDP524298 DNJ524298:DNL524298 DXF524298:DXH524298 EHB524298:EHD524298 EQX524298:EQZ524298 FAT524298:FAV524298 FKP524298:FKR524298 FUL524298:FUN524298 GEH524298:GEJ524298 GOD524298:GOF524298 GXZ524298:GYB524298 HHV524298:HHX524298 HRR524298:HRT524298 IBN524298:IBP524298 ILJ524298:ILL524298 IVF524298:IVH524298 JFB524298:JFD524298 JOX524298:JOZ524298 JYT524298:JYV524298 KIP524298:KIR524298 KSL524298:KSN524298 LCH524298:LCJ524298 LMD524298:LMF524298 LVZ524298:LWB524298 MFV524298:MFX524298 MPR524298:MPT524298 MZN524298:MZP524298 NJJ524298:NJL524298 NTF524298:NTH524298 ODB524298:ODD524298 OMX524298:OMZ524298 OWT524298:OWV524298 PGP524298:PGR524298 PQL524298:PQN524298 QAH524298:QAJ524298 QKD524298:QKF524298 QTZ524298:QUB524298 RDV524298:RDX524298 RNR524298:RNT524298 RXN524298:RXP524298 SHJ524298:SHL524298 SRF524298:SRH524298 TBB524298:TBD524298 TKX524298:TKZ524298 TUT524298:TUV524298 UEP524298:UER524298 UOL524298:UON524298 UYH524298:UYJ524298 VID524298:VIF524298 VRZ524298:VSB524298 WBV524298:WBX524298 WLR524298:WLT524298 WVN524298:WVP524298 JB589834:JD589834 SX589834:SZ589834 ACT589834:ACV589834 AMP589834:AMR589834 AWL589834:AWN589834 BGH589834:BGJ589834 BQD589834:BQF589834 BZZ589834:CAB589834 CJV589834:CJX589834 CTR589834:CTT589834 DDN589834:DDP589834 DNJ589834:DNL589834 DXF589834:DXH589834 EHB589834:EHD589834 EQX589834:EQZ589834 FAT589834:FAV589834 FKP589834:FKR589834 FUL589834:FUN589834 GEH589834:GEJ589834 GOD589834:GOF589834 GXZ589834:GYB589834 HHV589834:HHX589834 HRR589834:HRT589834 IBN589834:IBP589834 ILJ589834:ILL589834 IVF589834:IVH589834 JFB589834:JFD589834 JOX589834:JOZ589834 JYT589834:JYV589834 KIP589834:KIR589834 KSL589834:KSN589834 LCH589834:LCJ589834 LMD589834:LMF589834 LVZ589834:LWB589834 MFV589834:MFX589834 MPR589834:MPT589834 MZN589834:MZP589834 NJJ589834:NJL589834 NTF589834:NTH589834 ODB589834:ODD589834 OMX589834:OMZ589834 OWT589834:OWV589834 PGP589834:PGR589834 PQL589834:PQN589834 QAH589834:QAJ589834 QKD589834:QKF589834 QTZ589834:QUB589834 RDV589834:RDX589834 RNR589834:RNT589834 RXN589834:RXP589834 SHJ589834:SHL589834 SRF589834:SRH589834 TBB589834:TBD589834 TKX589834:TKZ589834 TUT589834:TUV589834 UEP589834:UER589834 UOL589834:UON589834 UYH589834:UYJ589834 VID589834:VIF589834 VRZ589834:VSB589834 WBV589834:WBX589834 WLR589834:WLT589834 WVN589834:WVP589834 JB655370:JD655370 SX655370:SZ655370 ACT655370:ACV655370 AMP655370:AMR655370 AWL655370:AWN655370 BGH655370:BGJ655370 BQD655370:BQF655370 BZZ655370:CAB655370 CJV655370:CJX655370 CTR655370:CTT655370 DDN655370:DDP655370 DNJ655370:DNL655370 DXF655370:DXH655370 EHB655370:EHD655370 EQX655370:EQZ655370 FAT655370:FAV655370 FKP655370:FKR655370 FUL655370:FUN655370 GEH655370:GEJ655370 GOD655370:GOF655370 GXZ655370:GYB655370 HHV655370:HHX655370 HRR655370:HRT655370 IBN655370:IBP655370 ILJ655370:ILL655370 IVF655370:IVH655370 JFB655370:JFD655370 JOX655370:JOZ655370 JYT655370:JYV655370 KIP655370:KIR655370 KSL655370:KSN655370 LCH655370:LCJ655370 LMD655370:LMF655370 LVZ655370:LWB655370 MFV655370:MFX655370 MPR655370:MPT655370 MZN655370:MZP655370 NJJ655370:NJL655370 NTF655370:NTH655370 ODB655370:ODD655370 OMX655370:OMZ655370 OWT655370:OWV655370 PGP655370:PGR655370 PQL655370:PQN655370 QAH655370:QAJ655370 QKD655370:QKF655370 QTZ655370:QUB655370 RDV655370:RDX655370 RNR655370:RNT655370 RXN655370:RXP655370 SHJ655370:SHL655370 SRF655370:SRH655370 TBB655370:TBD655370 TKX655370:TKZ655370 TUT655370:TUV655370 UEP655370:UER655370 UOL655370:UON655370 UYH655370:UYJ655370 VID655370:VIF655370 VRZ655370:VSB655370 WBV655370:WBX655370 WLR655370:WLT655370 WVN655370:WVP655370 JB720906:JD720906 SX720906:SZ720906 ACT720906:ACV720906 AMP720906:AMR720906 AWL720906:AWN720906 BGH720906:BGJ720906 BQD720906:BQF720906 BZZ720906:CAB720906 CJV720906:CJX720906 CTR720906:CTT720906 DDN720906:DDP720906 DNJ720906:DNL720906 DXF720906:DXH720906 EHB720906:EHD720906 EQX720906:EQZ720906 FAT720906:FAV720906 FKP720906:FKR720906 FUL720906:FUN720906 GEH720906:GEJ720906 GOD720906:GOF720906 GXZ720906:GYB720906 HHV720906:HHX720906 HRR720906:HRT720906 IBN720906:IBP720906 ILJ720906:ILL720906 IVF720906:IVH720906 JFB720906:JFD720906 JOX720906:JOZ720906 JYT720906:JYV720906 KIP720906:KIR720906 KSL720906:KSN720906 LCH720906:LCJ720906 LMD720906:LMF720906 LVZ720906:LWB720906 MFV720906:MFX720906 MPR720906:MPT720906 MZN720906:MZP720906 NJJ720906:NJL720906 NTF720906:NTH720906 ODB720906:ODD720906 OMX720906:OMZ720906 OWT720906:OWV720906 PGP720906:PGR720906 PQL720906:PQN720906 QAH720906:QAJ720906 QKD720906:QKF720906 QTZ720906:QUB720906 RDV720906:RDX720906 RNR720906:RNT720906 RXN720906:RXP720906 SHJ720906:SHL720906 SRF720906:SRH720906 TBB720906:TBD720906 TKX720906:TKZ720906 TUT720906:TUV720906 UEP720906:UER720906 UOL720906:UON720906 UYH720906:UYJ720906 VID720906:VIF720906 VRZ720906:VSB720906 WBV720906:WBX720906 WLR720906:WLT720906 WVN720906:WVP720906 JB786442:JD786442 SX786442:SZ786442 ACT786442:ACV786442 AMP786442:AMR786442 AWL786442:AWN786442 BGH786442:BGJ786442 BQD786442:BQF786442 BZZ786442:CAB786442 CJV786442:CJX786442 CTR786442:CTT786442 DDN786442:DDP786442 DNJ786442:DNL786442 DXF786442:DXH786442 EHB786442:EHD786442 EQX786442:EQZ786442 FAT786442:FAV786442 FKP786442:FKR786442 FUL786442:FUN786442 GEH786442:GEJ786442 GOD786442:GOF786442 GXZ786442:GYB786442 HHV786442:HHX786442 HRR786442:HRT786442 IBN786442:IBP786442 ILJ786442:ILL786442 IVF786442:IVH786442 JFB786442:JFD786442 JOX786442:JOZ786442 JYT786442:JYV786442 KIP786442:KIR786442 KSL786442:KSN786442 LCH786442:LCJ786442 LMD786442:LMF786442 LVZ786442:LWB786442 MFV786442:MFX786442 MPR786442:MPT786442 MZN786442:MZP786442 NJJ786442:NJL786442 NTF786442:NTH786442 ODB786442:ODD786442 OMX786442:OMZ786442 OWT786442:OWV786442 PGP786442:PGR786442 PQL786442:PQN786442 QAH786442:QAJ786442 QKD786442:QKF786442 QTZ786442:QUB786442 RDV786442:RDX786442 RNR786442:RNT786442 RXN786442:RXP786442 SHJ786442:SHL786442 SRF786442:SRH786442 TBB786442:TBD786442 TKX786442:TKZ786442 TUT786442:TUV786442 UEP786442:UER786442 UOL786442:UON786442 UYH786442:UYJ786442 VID786442:VIF786442 VRZ786442:VSB786442 WBV786442:WBX786442 WLR786442:WLT786442 WVN786442:WVP786442 JB851978:JD851978 SX851978:SZ851978 ACT851978:ACV851978 AMP851978:AMR851978 AWL851978:AWN851978 BGH851978:BGJ851978 BQD851978:BQF851978 BZZ851978:CAB851978 CJV851978:CJX851978 CTR851978:CTT851978 DDN851978:DDP851978 DNJ851978:DNL851978 DXF851978:DXH851978 EHB851978:EHD851978 EQX851978:EQZ851978 FAT851978:FAV851978 FKP851978:FKR851978 FUL851978:FUN851978 GEH851978:GEJ851978 GOD851978:GOF851978 GXZ851978:GYB851978 HHV851978:HHX851978 HRR851978:HRT851978 IBN851978:IBP851978 ILJ851978:ILL851978 IVF851978:IVH851978 JFB851978:JFD851978 JOX851978:JOZ851978 JYT851978:JYV851978 KIP851978:KIR851978 KSL851978:KSN851978 LCH851978:LCJ851978 LMD851978:LMF851978 LVZ851978:LWB851978 MFV851978:MFX851978 MPR851978:MPT851978 MZN851978:MZP851978 NJJ851978:NJL851978 NTF851978:NTH851978 ODB851978:ODD851978 OMX851978:OMZ851978 OWT851978:OWV851978 PGP851978:PGR851978 PQL851978:PQN851978 QAH851978:QAJ851978 QKD851978:QKF851978 QTZ851978:QUB851978 RDV851978:RDX851978 RNR851978:RNT851978 RXN851978:RXP851978 SHJ851978:SHL851978 SRF851978:SRH851978 TBB851978:TBD851978 TKX851978:TKZ851978 TUT851978:TUV851978 UEP851978:UER851978 UOL851978:UON851978 UYH851978:UYJ851978 VID851978:VIF851978 VRZ851978:VSB851978 WBV851978:WBX851978 WLR851978:WLT851978 WVN851978:WVP851978 JB917514:JD917514 SX917514:SZ917514 ACT917514:ACV917514 AMP917514:AMR917514 AWL917514:AWN917514 BGH917514:BGJ917514 BQD917514:BQF917514 BZZ917514:CAB917514 CJV917514:CJX917514 CTR917514:CTT917514 DDN917514:DDP917514 DNJ917514:DNL917514 DXF917514:DXH917514 EHB917514:EHD917514 EQX917514:EQZ917514 FAT917514:FAV917514 FKP917514:FKR917514 FUL917514:FUN917514 GEH917514:GEJ917514 GOD917514:GOF917514 GXZ917514:GYB917514 HHV917514:HHX917514 HRR917514:HRT917514 IBN917514:IBP917514 ILJ917514:ILL917514 IVF917514:IVH917514 JFB917514:JFD917514 JOX917514:JOZ917514 JYT917514:JYV917514 KIP917514:KIR917514 KSL917514:KSN917514 LCH917514:LCJ917514 LMD917514:LMF917514 LVZ917514:LWB917514 MFV917514:MFX917514 MPR917514:MPT917514 MZN917514:MZP917514 NJJ917514:NJL917514 NTF917514:NTH917514 ODB917514:ODD917514 OMX917514:OMZ917514 OWT917514:OWV917514 PGP917514:PGR917514 PQL917514:PQN917514 QAH917514:QAJ917514 QKD917514:QKF917514 QTZ917514:QUB917514 RDV917514:RDX917514 RNR917514:RNT917514 RXN917514:RXP917514 SHJ917514:SHL917514 SRF917514:SRH917514 TBB917514:TBD917514 TKX917514:TKZ917514 TUT917514:TUV917514 UEP917514:UER917514 UOL917514:UON917514 UYH917514:UYJ917514 VID917514:VIF917514 VRZ917514:VSB917514 WBV917514:WBX917514 WLR917514:WLT917514 WVN917514:WVP917514 JB983050:JD983050 SX983050:SZ983050 ACT983050:ACV983050 AMP983050:AMR983050 AWL983050:AWN983050 BGH983050:BGJ983050 BQD983050:BQF983050 BZZ983050:CAB983050 CJV983050:CJX983050 CTR983050:CTT983050 DDN983050:DDP983050 DNJ983050:DNL983050 DXF983050:DXH983050 EHB983050:EHD983050 EQX983050:EQZ983050 FAT983050:FAV983050 FKP983050:FKR983050 FUL983050:FUN983050 GEH983050:GEJ983050 GOD983050:GOF983050 GXZ983050:GYB983050 HHV983050:HHX983050 HRR983050:HRT983050 IBN983050:IBP983050 ILJ983050:ILL983050 IVF983050:IVH983050 JFB983050:JFD983050 JOX983050:JOZ983050 JYT983050:JYV983050 KIP983050:KIR983050 KSL983050:KSN983050 LCH983050:LCJ983050 LMD983050:LMF983050 LVZ983050:LWB983050 MFV983050:MFX983050 MPR983050:MPT983050 MZN983050:MZP983050 NJJ983050:NJL983050 NTF983050:NTH983050 ODB983050:ODD983050 OMX983050:OMZ983050 OWT983050:OWV983050 PGP983050:PGR983050 PQL983050:PQN983050 QAH983050:QAJ983050 QKD983050:QKF983050 QTZ983050:QUB983050 RDV983050:RDX983050 RNR983050:RNT983050 RXN983050:RXP983050 SHJ983050:SHL983050 SRF983050:SRH983050 TBB983050:TBD983050 TKX983050:TKZ983050 TUT983050:TUV983050 UEP983050:UER983050 UOL983050:UON983050 UYH983050:UYJ983050 VID983050:VIF983050 VRZ983050:VSB983050 WBV983050:WBX983050 WLR983050:WLT983050 WVN983050:WVP983050 G65546:H65546 G983050:H983050 G917514:H917514 G851978:H851978 G786442:H786442 G720906:H720906 G655370:H655370 G589834:H589834 G524298:H524298 G458762:H458762 G393226:H393226 G327690:H327690 G262154:H262154 G196618:H196618 G131082:H131082">
      <formula1>(0.07*G30)/1</formula1>
    </dataValidation>
    <dataValidation type="decimal" operator="lessThan" allowBlank="1" showInputMessage="1" showErrorMessage="1" promptTitle="Tähelepanu!" prompt="SiM toetus on kuni 25% projekti kogukuludest." sqref="H131083 H65547 H983051 H917515 H851979 H786443 H720907 H655371 H589835 H524299 H458763 H393227 H327691 H262155 H196619">
      <formula1>G65547*0.25</formula1>
    </dataValidation>
    <dataValidation type="decimal" operator="equal" allowBlank="1" showInputMessage="1" showErrorMessage="1" promptTitle="Tähelepanu!" prompt="Kogusumma peab olema võrdne projekti kogukuludega." sqref="B32 B39:B40">
      <formula1>G57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45:D50 D52:D5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6">
      <formula1>ROUND(G55*7%,2)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C25</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2 G5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outlinePr applyStyles="1" summaryRight="0"/>
  </sheetPr>
  <dimension ref="A1:M53"/>
  <sheetViews>
    <sheetView topLeftCell="A22" workbookViewId="0">
      <selection activeCell="A52" sqref="A52:B52"/>
    </sheetView>
  </sheetViews>
  <sheetFormatPr defaultRowHeight="15" x14ac:dyDescent="0.25"/>
  <cols>
    <col min="1" max="1" width="7" customWidth="1"/>
    <col min="2" max="2" width="36.28515625" customWidth="1"/>
    <col min="3" max="3" width="15.140625" customWidth="1"/>
    <col min="4" max="4" width="20.28515625" customWidth="1"/>
    <col min="5" max="5" width="17.42578125" customWidth="1"/>
    <col min="6" max="6" width="20" customWidth="1"/>
    <col min="7" max="7" width="15.140625" customWidth="1"/>
    <col min="8" max="8" width="23.5703125" customWidth="1"/>
    <col min="9" max="9" width="23.7109375" customWidth="1"/>
    <col min="10" max="10" width="23.85546875" style="15" customWidth="1"/>
    <col min="11" max="11" width="24" style="15" customWidth="1"/>
    <col min="12" max="12" width="15.28515625" customWidth="1"/>
    <col min="13" max="13" width="12.140625" customWidth="1"/>
  </cols>
  <sheetData>
    <row r="1" spans="1:12" s="15" customFormat="1" ht="15.75" x14ac:dyDescent="0.25">
      <c r="A1" s="33" t="str">
        <f>IF(G21=0,"",IF(G21=100,"","Tähelepanu! Tabel 1. Projekti maksumus ja tulud allikate lõikes (EUR), osakaalude summa ei moodusta 100%"))</f>
        <v/>
      </c>
      <c r="B1" s="19"/>
      <c r="C1" s="19"/>
      <c r="D1" s="19"/>
      <c r="E1" s="19"/>
      <c r="F1" s="19"/>
    </row>
    <row r="2" spans="1:12" s="15" customFormat="1" ht="15.75" x14ac:dyDescent="0.25">
      <c r="A2" s="33" t="str">
        <f>IF(D21=D35,"","Tähelepanu! Tabel 1. Projekti maksumus ja tulud allikate lõikes (EUR). Projekti tegelikud tulud kokku ei ole võrdne projekti tegelike kuludega.")</f>
        <v/>
      </c>
      <c r="B2" s="19"/>
      <c r="C2" s="19"/>
      <c r="D2" s="19"/>
      <c r="E2" s="19"/>
      <c r="F2" s="19"/>
    </row>
    <row r="3" spans="1:12" s="15" customFormat="1" ht="15.75" x14ac:dyDescent="0.25">
      <c r="A3" s="33" t="str">
        <f>IF(C44=D35,"","Tähelepanu! Tabel 3. Projekti kulud meetmete lõikes (EUR) kokku ei ole võrdne Tabel 2. Kuluaruande koond tegelikud kulud kokku")</f>
        <v/>
      </c>
      <c r="B3" s="19"/>
      <c r="C3" s="19"/>
      <c r="D3" s="38"/>
      <c r="E3" s="19"/>
      <c r="F3" s="19"/>
    </row>
    <row r="4" spans="1:12" s="15" customFormat="1" ht="15.75" x14ac:dyDescent="0.25">
      <c r="A4" s="89" t="s">
        <v>24</v>
      </c>
      <c r="B4" s="90"/>
      <c r="C4" s="90"/>
      <c r="D4" s="91"/>
      <c r="E4" s="19"/>
      <c r="F4" s="19"/>
    </row>
    <row r="5" spans="1:12" s="15" customFormat="1" ht="15.75" x14ac:dyDescent="0.25">
      <c r="A5" s="3" t="s">
        <v>62</v>
      </c>
      <c r="B5" s="19"/>
      <c r="C5" s="19"/>
      <c r="D5" s="19"/>
      <c r="E5" s="19"/>
      <c r="F5" s="19"/>
    </row>
    <row r="6" spans="1:12" s="15" customFormat="1" ht="15.75" x14ac:dyDescent="0.25">
      <c r="A6" s="38" t="s">
        <v>44</v>
      </c>
      <c r="B6" s="30"/>
      <c r="C6" s="30" t="str">
        <f>'C. KULUARUANDE KOOND'!B6</f>
        <v>Politsei- ja Piirivalveamet</v>
      </c>
      <c r="D6" s="30"/>
      <c r="E6" s="30"/>
      <c r="F6" s="30"/>
    </row>
    <row r="7" spans="1:12" s="15" customFormat="1" ht="15.75" x14ac:dyDescent="0.25">
      <c r="A7" s="38" t="s">
        <v>84</v>
      </c>
      <c r="B7" s="30"/>
      <c r="C7" s="30" t="str">
        <f>'C. KULUARUANDE KOOND'!B7</f>
        <v>Rahvusvahelise kaitse taotlejatele ja tagasipöördujatele tõlketeenuse osutamine</v>
      </c>
      <c r="D7" s="30"/>
      <c r="E7" s="30"/>
      <c r="F7" s="30"/>
    </row>
    <row r="8" spans="1:12" s="15" customFormat="1" ht="15.75" x14ac:dyDescent="0.25">
      <c r="A8" s="38" t="s">
        <v>270</v>
      </c>
      <c r="B8" s="30"/>
      <c r="C8" s="120" t="s">
        <v>140</v>
      </c>
      <c r="D8" s="37"/>
      <c r="E8" s="37"/>
      <c r="F8" s="37"/>
      <c r="G8" s="60"/>
    </row>
    <row r="9" spans="1:12" s="15" customFormat="1" ht="15.75" x14ac:dyDescent="0.25">
      <c r="A9" s="38"/>
      <c r="B9" s="30"/>
      <c r="C9" s="37"/>
      <c r="D9" s="37"/>
      <c r="E9" s="37"/>
      <c r="F9" s="37"/>
      <c r="G9" s="60"/>
    </row>
    <row r="10" spans="1:12" s="15" customFormat="1" ht="15.75" x14ac:dyDescent="0.25">
      <c r="A10" s="60"/>
      <c r="B10"/>
      <c r="C10" s="37"/>
      <c r="D10" s="37"/>
      <c r="E10" s="37"/>
      <c r="F10" s="37"/>
      <c r="G10" s="60"/>
    </row>
    <row r="11" spans="1:12" x14ac:dyDescent="0.25">
      <c r="A11" s="60" t="s">
        <v>65</v>
      </c>
    </row>
    <row r="12" spans="1:12" ht="15.75" x14ac:dyDescent="0.25">
      <c r="A12" s="39"/>
      <c r="B12" s="40"/>
      <c r="C12" s="40"/>
      <c r="D12" s="174" t="s">
        <v>63</v>
      </c>
      <c r="E12" s="174"/>
      <c r="F12" s="174"/>
      <c r="G12" s="174"/>
      <c r="H12" s="174"/>
      <c r="I12" s="174"/>
      <c r="J12" s="174"/>
      <c r="K12" s="174"/>
      <c r="L12" s="179" t="s">
        <v>55</v>
      </c>
    </row>
    <row r="13" spans="1:12" ht="15.75" x14ac:dyDescent="0.25">
      <c r="A13" s="39"/>
      <c r="B13" s="40"/>
      <c r="C13" s="40"/>
      <c r="D13" s="184" t="s">
        <v>67</v>
      </c>
      <c r="E13" s="172" t="s">
        <v>129</v>
      </c>
      <c r="F13" s="182" t="s">
        <v>67</v>
      </c>
      <c r="G13" s="172" t="s">
        <v>130</v>
      </c>
      <c r="H13" s="182" t="s">
        <v>67</v>
      </c>
      <c r="I13" s="172" t="s">
        <v>131</v>
      </c>
      <c r="J13" s="175" t="s">
        <v>67</v>
      </c>
      <c r="K13" s="177" t="s">
        <v>132</v>
      </c>
      <c r="L13" s="180"/>
    </row>
    <row r="14" spans="1:12" ht="15.75" x14ac:dyDescent="0.25">
      <c r="A14" s="39"/>
      <c r="B14" s="40" t="s">
        <v>13</v>
      </c>
      <c r="C14" s="40" t="s">
        <v>18</v>
      </c>
      <c r="D14" s="185"/>
      <c r="E14" s="173"/>
      <c r="F14" s="183"/>
      <c r="G14" s="173"/>
      <c r="H14" s="183"/>
      <c r="I14" s="173"/>
      <c r="J14" s="176"/>
      <c r="K14" s="177"/>
      <c r="L14" s="181"/>
    </row>
    <row r="15" spans="1:12" ht="15.75" x14ac:dyDescent="0.25">
      <c r="A15" s="42">
        <v>1</v>
      </c>
      <c r="B15" s="43" t="s">
        <v>3</v>
      </c>
      <c r="C15" s="68">
        <f>'A. Eelarve'!C12</f>
        <v>86837.91</v>
      </c>
      <c r="D15" s="44" t="s">
        <v>133</v>
      </c>
      <c r="E15" s="68">
        <v>21712.5</v>
      </c>
      <c r="F15" s="44" t="s">
        <v>149</v>
      </c>
      <c r="G15" s="68">
        <v>21712.5</v>
      </c>
      <c r="H15" s="44" t="s">
        <v>151</v>
      </c>
      <c r="I15" s="68">
        <v>21712.5</v>
      </c>
      <c r="J15" s="44" t="s">
        <v>154</v>
      </c>
      <c r="K15" s="68">
        <v>21700.41</v>
      </c>
      <c r="L15" s="75">
        <f>'A. Eelarve'!D12</f>
        <v>75</v>
      </c>
    </row>
    <row r="16" spans="1:12" ht="15.75" x14ac:dyDescent="0.25">
      <c r="A16" s="42">
        <v>2</v>
      </c>
      <c r="B16" s="43" t="s">
        <v>15</v>
      </c>
      <c r="C16" s="68">
        <f>'A. Eelarve'!C13</f>
        <v>28945.97</v>
      </c>
      <c r="D16" s="44" t="s">
        <v>134</v>
      </c>
      <c r="E16" s="68">
        <v>7237.5</v>
      </c>
      <c r="F16" s="44" t="s">
        <v>150</v>
      </c>
      <c r="G16" s="68">
        <v>7237.5</v>
      </c>
      <c r="H16" s="44" t="s">
        <v>152</v>
      </c>
      <c r="I16" s="68">
        <v>7237.5</v>
      </c>
      <c r="J16" s="44" t="s">
        <v>153</v>
      </c>
      <c r="K16" s="68">
        <v>7233.47</v>
      </c>
      <c r="L16" s="75">
        <f>'A. Eelarve'!D13</f>
        <v>25</v>
      </c>
    </row>
    <row r="17" spans="1:13" ht="15.75" x14ac:dyDescent="0.25">
      <c r="A17" s="42">
        <v>3</v>
      </c>
      <c r="B17" s="43" t="s">
        <v>17</v>
      </c>
      <c r="C17" s="68">
        <f>'A. Eelarve'!C14</f>
        <v>0</v>
      </c>
      <c r="D17" s="44"/>
      <c r="E17" s="68">
        <v>0</v>
      </c>
      <c r="F17" s="44"/>
      <c r="G17" s="68">
        <v>0</v>
      </c>
      <c r="H17" s="44"/>
      <c r="I17" s="68">
        <v>0</v>
      </c>
      <c r="J17" s="68"/>
      <c r="K17" s="68">
        <v>0</v>
      </c>
      <c r="L17" s="75">
        <f>'A. Eelarve'!D14</f>
        <v>0</v>
      </c>
    </row>
    <row r="18" spans="1:13" ht="15.75" x14ac:dyDescent="0.25">
      <c r="A18" s="42">
        <v>4</v>
      </c>
      <c r="B18" s="43" t="s">
        <v>16</v>
      </c>
      <c r="C18" s="68">
        <f>'A. Eelarve'!C15</f>
        <v>0</v>
      </c>
      <c r="D18" s="44"/>
      <c r="E18" s="68">
        <v>0</v>
      </c>
      <c r="F18" s="44"/>
      <c r="G18" s="68">
        <v>0</v>
      </c>
      <c r="H18" s="44"/>
      <c r="I18" s="68">
        <v>0</v>
      </c>
      <c r="J18" s="68"/>
      <c r="K18" s="68">
        <v>0</v>
      </c>
      <c r="L18" s="75">
        <f>'A. Eelarve'!D15</f>
        <v>0</v>
      </c>
    </row>
    <row r="19" spans="1:13" ht="15.75" x14ac:dyDescent="0.25">
      <c r="A19" s="42">
        <v>5</v>
      </c>
      <c r="B19" s="43" t="s">
        <v>46</v>
      </c>
      <c r="C19" s="68">
        <f>'A. Eelarve'!C16</f>
        <v>0</v>
      </c>
      <c r="D19" s="44"/>
      <c r="E19" s="68">
        <v>0</v>
      </c>
      <c r="F19" s="44"/>
      <c r="G19" s="68">
        <v>0</v>
      </c>
      <c r="H19" s="44"/>
      <c r="I19" s="68">
        <v>0</v>
      </c>
      <c r="J19" s="68"/>
      <c r="K19" s="68">
        <v>0</v>
      </c>
      <c r="L19" s="75">
        <f>'A. Eelarve'!D16</f>
        <v>0</v>
      </c>
    </row>
    <row r="20" spans="1:13" ht="15.75" x14ac:dyDescent="0.25">
      <c r="A20" s="155" t="s">
        <v>56</v>
      </c>
      <c r="B20" s="156"/>
      <c r="C20" s="50">
        <f>SUM(C15:C19)</f>
        <v>115783.88</v>
      </c>
      <c r="D20" s="45"/>
      <c r="E20" s="50">
        <f>SUM(E15:E19)</f>
        <v>28950</v>
      </c>
      <c r="F20" s="45"/>
      <c r="G20" s="50">
        <f>SUM(G15:G19)</f>
        <v>28950</v>
      </c>
      <c r="H20" s="45"/>
      <c r="I20" s="50">
        <f>SUM(I15:I19)</f>
        <v>28950</v>
      </c>
      <c r="J20" s="50"/>
      <c r="K20" s="50">
        <f>SUM(K15:K19)</f>
        <v>28933.88</v>
      </c>
      <c r="L20" s="50">
        <f>SUM(L15:L19)</f>
        <v>100</v>
      </c>
    </row>
    <row r="21" spans="1:13" x14ac:dyDescent="0.25">
      <c r="D21" s="119"/>
    </row>
    <row r="22" spans="1:13" x14ac:dyDescent="0.25">
      <c r="A22" s="60" t="s">
        <v>66</v>
      </c>
    </row>
    <row r="23" spans="1:13" ht="15.75" x14ac:dyDescent="0.25">
      <c r="A23" s="189" t="s">
        <v>13</v>
      </c>
      <c r="B23" s="190"/>
      <c r="C23" s="186" t="s">
        <v>18</v>
      </c>
      <c r="D23" s="197" t="s">
        <v>63</v>
      </c>
      <c r="E23" s="198"/>
      <c r="F23" s="198"/>
      <c r="G23" s="198"/>
      <c r="H23" s="198"/>
      <c r="I23" s="198"/>
      <c r="J23" s="198"/>
      <c r="K23" s="198"/>
      <c r="L23" s="199"/>
      <c r="M23" s="186" t="s">
        <v>55</v>
      </c>
    </row>
    <row r="24" spans="1:13" ht="15.75" x14ac:dyDescent="0.25">
      <c r="A24" s="191"/>
      <c r="B24" s="192"/>
      <c r="C24" s="187"/>
      <c r="D24" s="195" t="s">
        <v>129</v>
      </c>
      <c r="E24" s="196"/>
      <c r="F24" s="195" t="s">
        <v>130</v>
      </c>
      <c r="G24" s="196"/>
      <c r="H24" s="195" t="s">
        <v>131</v>
      </c>
      <c r="I24" s="196"/>
      <c r="J24" s="195" t="s">
        <v>132</v>
      </c>
      <c r="K24" s="196"/>
      <c r="L24" s="146" t="s">
        <v>238</v>
      </c>
      <c r="M24" s="187"/>
    </row>
    <row r="25" spans="1:13" ht="36" customHeight="1" x14ac:dyDescent="0.25">
      <c r="A25" s="193"/>
      <c r="B25" s="194"/>
      <c r="C25" s="188"/>
      <c r="D25" s="41" t="s">
        <v>64</v>
      </c>
      <c r="E25" s="62" t="s">
        <v>14</v>
      </c>
      <c r="F25" s="61" t="s">
        <v>64</v>
      </c>
      <c r="G25" s="62" t="s">
        <v>14</v>
      </c>
      <c r="H25" s="61" t="s">
        <v>64</v>
      </c>
      <c r="I25" s="62" t="s">
        <v>14</v>
      </c>
      <c r="J25" s="61" t="s">
        <v>64</v>
      </c>
      <c r="K25" s="62" t="s">
        <v>14</v>
      </c>
      <c r="L25" s="144" t="s">
        <v>14</v>
      </c>
      <c r="M25" s="188"/>
    </row>
    <row r="26" spans="1:13" ht="15.75" x14ac:dyDescent="0.25">
      <c r="A26" s="42">
        <v>1</v>
      </c>
      <c r="B26" s="43" t="s">
        <v>3</v>
      </c>
      <c r="C26" s="68">
        <f>E26+G26+I26+K26</f>
        <v>86837.91</v>
      </c>
      <c r="D26" s="29">
        <v>42215</v>
      </c>
      <c r="E26" s="72">
        <v>21712.5</v>
      </c>
      <c r="F26" s="29">
        <v>42481</v>
      </c>
      <c r="G26" s="72">
        <v>21712.5</v>
      </c>
      <c r="H26" s="29">
        <v>42664</v>
      </c>
      <c r="I26" s="72">
        <v>21712.5</v>
      </c>
      <c r="J26" s="29">
        <v>42853</v>
      </c>
      <c r="K26" s="72">
        <v>21700.41</v>
      </c>
      <c r="L26" s="145"/>
      <c r="M26" s="75">
        <f>'A. Eelarve'!D12</f>
        <v>75</v>
      </c>
    </row>
    <row r="27" spans="1:13" ht="15.75" x14ac:dyDescent="0.25">
      <c r="A27" s="42">
        <v>2</v>
      </c>
      <c r="B27" s="43" t="s">
        <v>15</v>
      </c>
      <c r="C27" s="68">
        <f>E27+G27+I27+K27</f>
        <v>28945.97</v>
      </c>
      <c r="D27" s="29">
        <v>42215</v>
      </c>
      <c r="E27" s="72">
        <v>7237.5</v>
      </c>
      <c r="F27" s="29">
        <v>42481</v>
      </c>
      <c r="G27" s="72">
        <v>7237.5</v>
      </c>
      <c r="H27" s="29">
        <v>42664</v>
      </c>
      <c r="I27" s="72">
        <v>7237.5</v>
      </c>
      <c r="J27" s="29">
        <v>42853</v>
      </c>
      <c r="K27" s="72">
        <v>7233.47</v>
      </c>
      <c r="L27" s="145"/>
      <c r="M27" s="75">
        <f>'A. Eelarve'!D13</f>
        <v>25</v>
      </c>
    </row>
    <row r="28" spans="1:13" ht="15.75" x14ac:dyDescent="0.25">
      <c r="A28" s="42">
        <v>3</v>
      </c>
      <c r="B28" s="43" t="s">
        <v>17</v>
      </c>
      <c r="C28" s="68">
        <f>E28+G28+I28+K28</f>
        <v>0</v>
      </c>
      <c r="D28" s="29"/>
      <c r="E28" s="72">
        <v>0</v>
      </c>
      <c r="F28" s="29"/>
      <c r="G28" s="72">
        <v>0</v>
      </c>
      <c r="H28" s="29"/>
      <c r="I28" s="72">
        <v>0</v>
      </c>
      <c r="J28" s="29"/>
      <c r="K28" s="72">
        <v>0</v>
      </c>
      <c r="L28" s="145"/>
      <c r="M28" s="75">
        <f>'A. Eelarve'!D14</f>
        <v>0</v>
      </c>
    </row>
    <row r="29" spans="1:13" ht="15.75" x14ac:dyDescent="0.25">
      <c r="A29" s="42">
        <v>4</v>
      </c>
      <c r="B29" s="43" t="s">
        <v>16</v>
      </c>
      <c r="C29" s="68">
        <f>E29+G29+I29+K29</f>
        <v>0</v>
      </c>
      <c r="D29" s="29"/>
      <c r="E29" s="72">
        <v>0</v>
      </c>
      <c r="F29" s="29"/>
      <c r="G29" s="72">
        <v>0</v>
      </c>
      <c r="H29" s="29"/>
      <c r="I29" s="72">
        <v>0</v>
      </c>
      <c r="J29" s="29"/>
      <c r="K29" s="72">
        <v>0</v>
      </c>
      <c r="L29" s="145"/>
      <c r="M29" s="75">
        <f>'A. Eelarve'!D15</f>
        <v>0</v>
      </c>
    </row>
    <row r="30" spans="1:13" ht="15.75" x14ac:dyDescent="0.25">
      <c r="A30" s="42">
        <v>5</v>
      </c>
      <c r="B30" s="43" t="s">
        <v>46</v>
      </c>
      <c r="C30" s="68">
        <f>E30+G30+I30+K30</f>
        <v>0</v>
      </c>
      <c r="D30" s="29"/>
      <c r="E30" s="72">
        <v>0</v>
      </c>
      <c r="F30" s="29"/>
      <c r="G30" s="72">
        <v>0</v>
      </c>
      <c r="H30" s="29"/>
      <c r="I30" s="72">
        <v>0</v>
      </c>
      <c r="J30" s="29"/>
      <c r="K30" s="72">
        <v>0</v>
      </c>
      <c r="L30" s="145"/>
      <c r="M30" s="75">
        <f>'A. Eelarve'!D16</f>
        <v>0</v>
      </c>
    </row>
    <row r="31" spans="1:13" ht="15.75" x14ac:dyDescent="0.25">
      <c r="A31" s="155" t="s">
        <v>56</v>
      </c>
      <c r="B31" s="156"/>
      <c r="C31" s="50">
        <f>SUM(C26:C30)</f>
        <v>115783.88</v>
      </c>
      <c r="D31" s="45"/>
      <c r="E31" s="50">
        <f>SUM(E26:E30)</f>
        <v>28950</v>
      </c>
      <c r="F31" s="45"/>
      <c r="G31" s="50">
        <f>SUM(G26:G30)</f>
        <v>28950</v>
      </c>
      <c r="H31" s="50"/>
      <c r="I31" s="118">
        <f>SUM(I26:I30)</f>
        <v>28950</v>
      </c>
      <c r="J31" s="9"/>
      <c r="K31" s="118">
        <f>SUM(K26:K30)</f>
        <v>28933.88</v>
      </c>
      <c r="L31" s="118"/>
      <c r="M31" s="50">
        <f>SUM(M26:M30)</f>
        <v>100</v>
      </c>
    </row>
    <row r="34" spans="1:11" ht="15.75" x14ac:dyDescent="0.25">
      <c r="A34" s="170" t="s">
        <v>190</v>
      </c>
      <c r="B34" s="170"/>
      <c r="I34" s="63"/>
      <c r="J34" s="63"/>
      <c r="K34" s="63"/>
    </row>
    <row r="35" spans="1:11" ht="15.75" x14ac:dyDescent="0.25">
      <c r="A35" s="19"/>
      <c r="B35" s="19"/>
    </row>
    <row r="36" spans="1:11" ht="15" customHeight="1" x14ac:dyDescent="0.25">
      <c r="A36" s="178"/>
      <c r="B36" s="178"/>
      <c r="C36" s="178"/>
      <c r="D36" s="178"/>
      <c r="E36" s="178"/>
      <c r="F36" s="178"/>
    </row>
    <row r="37" spans="1:11" ht="15.75" customHeight="1" x14ac:dyDescent="0.25">
      <c r="A37" s="178"/>
      <c r="B37" s="178"/>
      <c r="C37" s="178"/>
      <c r="D37" s="178"/>
      <c r="E37" s="178"/>
      <c r="F37" s="178"/>
    </row>
    <row r="38" spans="1:11" ht="15.75" x14ac:dyDescent="0.25">
      <c r="A38" s="19"/>
      <c r="B38" s="19"/>
    </row>
    <row r="39" spans="1:11" ht="15.75" x14ac:dyDescent="0.25">
      <c r="A39" s="19"/>
      <c r="B39" s="19"/>
    </row>
    <row r="41" spans="1:11" ht="15.75" x14ac:dyDescent="0.25">
      <c r="A41" s="19" t="s">
        <v>239</v>
      </c>
    </row>
    <row r="42" spans="1:11" ht="15.75" x14ac:dyDescent="0.25">
      <c r="A42" s="19"/>
    </row>
    <row r="43" spans="1:11" s="15" customFormat="1" ht="15.75" x14ac:dyDescent="0.25">
      <c r="A43" s="19" t="s">
        <v>240</v>
      </c>
    </row>
    <row r="44" spans="1:11" ht="15.75" x14ac:dyDescent="0.25">
      <c r="A44" s="19" t="s">
        <v>241</v>
      </c>
    </row>
    <row r="48" spans="1:11" ht="15.75" x14ac:dyDescent="0.25">
      <c r="A48" s="19" t="s">
        <v>79</v>
      </c>
      <c r="B48" s="19"/>
    </row>
    <row r="49" spans="1:2" ht="15.75" x14ac:dyDescent="0.25">
      <c r="A49" s="19"/>
      <c r="B49" s="19"/>
    </row>
    <row r="50" spans="1:2" ht="15.75" x14ac:dyDescent="0.25">
      <c r="A50" s="19" t="s">
        <v>271</v>
      </c>
      <c r="B50" s="19"/>
    </row>
    <row r="51" spans="1:2" ht="15.75" x14ac:dyDescent="0.25">
      <c r="A51" s="19" t="s">
        <v>272</v>
      </c>
      <c r="B51" s="19"/>
    </row>
    <row r="52" spans="1:2" ht="15.75" x14ac:dyDescent="0.25">
      <c r="A52" s="171" t="s">
        <v>108</v>
      </c>
      <c r="B52" s="171"/>
    </row>
    <row r="53" spans="1:2" ht="15.75" x14ac:dyDescent="0.25">
      <c r="A53" s="130" t="s">
        <v>155</v>
      </c>
    </row>
  </sheetData>
  <sheetProtection selectLockedCells="1"/>
  <mergeCells count="23">
    <mergeCell ref="M23:M25"/>
    <mergeCell ref="C23:C25"/>
    <mergeCell ref="A23:B25"/>
    <mergeCell ref="A20:B20"/>
    <mergeCell ref="A31:B31"/>
    <mergeCell ref="D24:E24"/>
    <mergeCell ref="F24:G24"/>
    <mergeCell ref="H24:I24"/>
    <mergeCell ref="J24:K24"/>
    <mergeCell ref="D23:L23"/>
    <mergeCell ref="L12:L14"/>
    <mergeCell ref="F13:F14"/>
    <mergeCell ref="H13:H14"/>
    <mergeCell ref="D13:D14"/>
    <mergeCell ref="E13:E14"/>
    <mergeCell ref="G13:G14"/>
    <mergeCell ref="A34:B34"/>
    <mergeCell ref="A52:B52"/>
    <mergeCell ref="I13:I14"/>
    <mergeCell ref="D12:K12"/>
    <mergeCell ref="J13:J14"/>
    <mergeCell ref="K13:K14"/>
    <mergeCell ref="A36:F37"/>
  </mergeCells>
  <conditionalFormatting sqref="L20">
    <cfRule type="cellIs" dxfId="41" priority="4" operator="equal">
      <formula>0</formula>
    </cfRule>
    <cfRule type="cellIs" dxfId="40" priority="5" operator="lessThan">
      <formula>100</formula>
    </cfRule>
    <cfRule type="cellIs" dxfId="39" priority="6" operator="greaterThan">
      <formula>100</formula>
    </cfRule>
  </conditionalFormatting>
  <conditionalFormatting sqref="M31">
    <cfRule type="cellIs" dxfId="38" priority="1" operator="equal">
      <formula>0</formula>
    </cfRule>
    <cfRule type="cellIs" dxfId="37" priority="2" operator="lessThan">
      <formula>100</formula>
    </cfRule>
    <cfRule type="cellIs" dxfId="36" priority="3" operator="greaterThan">
      <formula>100</formula>
    </cfRule>
  </conditionalFormatting>
  <dataValidations count="5">
    <dataValidation type="decimal" operator="equal" allowBlank="1" showInputMessage="1" showErrorMessage="1" sqref="C31:D31 C20:D20">
      <formula1>C30</formula1>
    </dataValidation>
    <dataValidation type="decimal" operator="equal" allowBlank="1" showInputMessage="1" showErrorMessage="1" errorTitle="Tähelepanu!" error="Tervik peab olema 100%" promptTitle="Tähelepanu!" prompt="Osakaalude summa peab olema 100%" sqref="L20 M31">
      <formula1>100</formula1>
    </dataValidation>
    <dataValidation type="decimal" allowBlank="1" showInputMessage="1" showErrorMessage="1" errorTitle="Tähelepanu!" error="AMIF toetuse osakaal ei saa olla suurem kui 75%" promptTitle="Tähelepanu!" prompt="AMIF toetuse osakaal ei saa olla suurem kui 75%" sqref="L15 M26">
      <formula1>0</formula1>
      <formula2>75</formula2>
    </dataValidation>
    <dataValidation operator="equal" allowBlank="1" showErrorMessage="1" promptTitle="Tähelepanu!" prompt="AMIF tulu peab võrduma AMIF kuluga." sqref="B14 A23"/>
    <dataValidation type="custom" allowBlank="1" showInputMessage="1" showErrorMessage="1" sqref="L16 M27">
      <formula1>IF(SUM(L15:L19)&gt;100," ",100-(L15+L17+L18+L19))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4"/>
  <sheetViews>
    <sheetView workbookViewId="0">
      <selection activeCell="H15" sqref="H15"/>
    </sheetView>
  </sheetViews>
  <sheetFormatPr defaultColWidth="9.140625" defaultRowHeight="15.75" x14ac:dyDescent="0.25"/>
  <cols>
    <col min="1" max="1" width="25.28515625" style="1" customWidth="1"/>
    <col min="2" max="2" width="41.85546875" style="1" customWidth="1"/>
    <col min="3" max="3" width="17.28515625" style="1" customWidth="1"/>
    <col min="4" max="4" width="18.28515625" style="1" customWidth="1"/>
    <col min="5" max="5" width="18.140625" style="1" customWidth="1"/>
    <col min="6" max="7" width="18.140625" style="19" customWidth="1"/>
    <col min="8" max="8" width="19.7109375" style="1" customWidth="1"/>
    <col min="9" max="10" width="19.7109375" style="19"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IF(K18=0,"",IF(K18=100,"","Tähelepanu! Tabel 1. Projekti maksumus ja tulud allikate lõikes (EUR), osakaalude summa ei moodusta 100%"))</f>
        <v/>
      </c>
    </row>
    <row r="2" spans="1:19" s="19" customFormat="1" x14ac:dyDescent="0.25">
      <c r="A2" s="33" t="str">
        <f>IF(D18=D28,"","Tähelepanu! Tabel 1. Projekti maksumus ja tulud allikate lõikes (EUR). Projekti tegelikud tulud kokku ei ole võrdne projekti tegelike kuludega.")</f>
        <v/>
      </c>
    </row>
    <row r="3" spans="1:19" s="19" customFormat="1" x14ac:dyDescent="0.25">
      <c r="A3"/>
      <c r="B3" s="90"/>
      <c r="D3" s="38"/>
    </row>
    <row r="4" spans="1:19" s="19" customFormat="1" x14ac:dyDescent="0.25">
      <c r="A4" s="89" t="s">
        <v>24</v>
      </c>
      <c r="B4" s="90"/>
      <c r="D4" s="38"/>
    </row>
    <row r="5" spans="1:19" x14ac:dyDescent="0.25">
      <c r="A5" s="3" t="s">
        <v>0</v>
      </c>
    </row>
    <row r="6" spans="1:19" s="30" customFormat="1" x14ac:dyDescent="0.25">
      <c r="A6" s="38" t="s">
        <v>44</v>
      </c>
      <c r="B6" s="30" t="str">
        <f>'A. Eelarve'!B4</f>
        <v>Politsei- ja Piirivalveamet</v>
      </c>
    </row>
    <row r="7" spans="1:19" s="30" customFormat="1" x14ac:dyDescent="0.25">
      <c r="A7" s="38" t="s">
        <v>84</v>
      </c>
      <c r="B7" s="30" t="str">
        <f>'A. Eelarve'!B5</f>
        <v>Rahvusvahelise kaitse taotlejatele ja tagasipöördujatele tõlketeenuse osutamine</v>
      </c>
    </row>
    <row r="8" spans="1:19" s="30" customFormat="1" x14ac:dyDescent="0.25">
      <c r="A8" s="38" t="s">
        <v>85</v>
      </c>
      <c r="B8" s="30" t="s">
        <v>140</v>
      </c>
    </row>
    <row r="9" spans="1:19" x14ac:dyDescent="0.25">
      <c r="L9" s="6"/>
      <c r="M9" s="6"/>
      <c r="N9" s="6"/>
      <c r="O9" s="6"/>
      <c r="P9" s="6"/>
      <c r="Q9" s="6"/>
      <c r="R9" s="6"/>
      <c r="S9" s="6"/>
    </row>
    <row r="11" spans="1:19" x14ac:dyDescent="0.25">
      <c r="A11" s="202" t="s">
        <v>57</v>
      </c>
      <c r="B11" s="202"/>
      <c r="C11" s="25"/>
      <c r="D11" s="25"/>
    </row>
    <row r="12" spans="1:19" ht="47.25" x14ac:dyDescent="0.25">
      <c r="A12" s="39"/>
      <c r="B12" s="40" t="s">
        <v>13</v>
      </c>
      <c r="C12" s="41" t="s">
        <v>60</v>
      </c>
      <c r="D12" s="41" t="s">
        <v>61</v>
      </c>
      <c r="E12" s="32" t="s">
        <v>122</v>
      </c>
      <c r="F12" s="32" t="s">
        <v>123</v>
      </c>
      <c r="G12" s="32" t="s">
        <v>124</v>
      </c>
      <c r="H12" s="32" t="s">
        <v>125</v>
      </c>
      <c r="I12" s="32" t="s">
        <v>243</v>
      </c>
      <c r="J12" s="32" t="s">
        <v>242</v>
      </c>
      <c r="K12" s="26" t="s">
        <v>55</v>
      </c>
    </row>
    <row r="13" spans="1:19" x14ac:dyDescent="0.25">
      <c r="A13" s="42">
        <v>1</v>
      </c>
      <c r="B13" s="43" t="s">
        <v>3</v>
      </c>
      <c r="C13" s="68">
        <f>'A. Eelarve'!C12</f>
        <v>86837.91</v>
      </c>
      <c r="D13" s="68">
        <f>+H13+E13+F13+G13</f>
        <v>26889.72</v>
      </c>
      <c r="E13" s="68">
        <f>ROUND($E$28*K13/100,2)</f>
        <v>3420.26</v>
      </c>
      <c r="F13" s="68">
        <v>7436.29</v>
      </c>
      <c r="G13" s="68">
        <v>10072.19</v>
      </c>
      <c r="H13" s="153">
        <v>5960.98</v>
      </c>
      <c r="I13" s="68">
        <f t="shared" ref="I13:J17" si="0">ROUND($H$28*L13/100,2)</f>
        <v>0</v>
      </c>
      <c r="J13" s="68">
        <f t="shared" si="0"/>
        <v>0</v>
      </c>
      <c r="K13" s="69">
        <f>'A. Eelarve'!D12</f>
        <v>75</v>
      </c>
    </row>
    <row r="14" spans="1:19" x14ac:dyDescent="0.25">
      <c r="A14" s="42">
        <v>2</v>
      </c>
      <c r="B14" s="43" t="s">
        <v>15</v>
      </c>
      <c r="C14" s="68">
        <f>'A. Eelarve'!C13</f>
        <v>28945.97</v>
      </c>
      <c r="D14" s="68">
        <f>E14+F14+G14+H14</f>
        <v>8963.25</v>
      </c>
      <c r="E14" s="68">
        <f>ROUND($E$28*K14/100,2)</f>
        <v>1140.0899999999999</v>
      </c>
      <c r="F14" s="68">
        <v>2478.77</v>
      </c>
      <c r="G14" s="68">
        <v>3357.39</v>
      </c>
      <c r="H14" s="153">
        <v>1987</v>
      </c>
      <c r="I14" s="68">
        <f t="shared" si="0"/>
        <v>0</v>
      </c>
      <c r="J14" s="68">
        <f t="shared" si="0"/>
        <v>0</v>
      </c>
      <c r="K14" s="69">
        <f>'A. Eelarve'!D13</f>
        <v>25</v>
      </c>
      <c r="L14" s="6"/>
    </row>
    <row r="15" spans="1:19" s="19" customFormat="1" x14ac:dyDescent="0.25">
      <c r="A15" s="42">
        <v>3</v>
      </c>
      <c r="B15" s="43" t="s">
        <v>17</v>
      </c>
      <c r="C15" s="68">
        <f>'A. Eelarve'!C14</f>
        <v>0</v>
      </c>
      <c r="D15" s="68">
        <f>E15+H15+F15</f>
        <v>0</v>
      </c>
      <c r="E15" s="68">
        <f>ROUND($E$28*K15/100,2)</f>
        <v>0</v>
      </c>
      <c r="F15" s="68">
        <v>0</v>
      </c>
      <c r="G15" s="68">
        <v>0</v>
      </c>
      <c r="H15" s="68">
        <f>ROUND($H$28*K15/100,2)</f>
        <v>0</v>
      </c>
      <c r="I15" s="68">
        <f t="shared" si="0"/>
        <v>0</v>
      </c>
      <c r="J15" s="68">
        <f t="shared" si="0"/>
        <v>0</v>
      </c>
      <c r="K15" s="69">
        <f>'A. Eelarve'!D14</f>
        <v>0</v>
      </c>
      <c r="L15" s="6"/>
    </row>
    <row r="16" spans="1:19" x14ac:dyDescent="0.25">
      <c r="A16" s="42">
        <v>4</v>
      </c>
      <c r="B16" s="43" t="s">
        <v>16</v>
      </c>
      <c r="C16" s="68">
        <f>'A. Eelarve'!C15</f>
        <v>0</v>
      </c>
      <c r="D16" s="68">
        <f>E16+H16+F16</f>
        <v>0</v>
      </c>
      <c r="E16" s="68">
        <f>ROUND($E$28*K16/100,2)</f>
        <v>0</v>
      </c>
      <c r="F16" s="68">
        <v>0</v>
      </c>
      <c r="G16" s="68">
        <v>0</v>
      </c>
      <c r="H16" s="68">
        <f>ROUND($H$28*K16/100,2)</f>
        <v>0</v>
      </c>
      <c r="I16" s="68">
        <f t="shared" si="0"/>
        <v>0</v>
      </c>
      <c r="J16" s="68">
        <f t="shared" si="0"/>
        <v>0</v>
      </c>
      <c r="K16" s="69">
        <f>'A. Eelarve'!D15</f>
        <v>0</v>
      </c>
    </row>
    <row r="17" spans="1:14" s="19" customFormat="1" x14ac:dyDescent="0.25">
      <c r="A17" s="42">
        <v>5</v>
      </c>
      <c r="B17" s="43" t="s">
        <v>46</v>
      </c>
      <c r="C17" s="68">
        <f>'A. Eelarve'!C16</f>
        <v>0</v>
      </c>
      <c r="D17" s="68">
        <f>E17+H17+F17</f>
        <v>0</v>
      </c>
      <c r="E17" s="68">
        <f>ROUND($E$28*K17/100,2)</f>
        <v>0</v>
      </c>
      <c r="F17" s="68">
        <v>0</v>
      </c>
      <c r="G17" s="68">
        <v>0</v>
      </c>
      <c r="H17" s="68">
        <f>ROUND($H$28*K17/100,2)</f>
        <v>0</v>
      </c>
      <c r="I17" s="68">
        <f t="shared" si="0"/>
        <v>0</v>
      </c>
      <c r="J17" s="68">
        <f t="shared" si="0"/>
        <v>0</v>
      </c>
      <c r="K17" s="69">
        <f>'A. Eelarve'!D16</f>
        <v>0</v>
      </c>
    </row>
    <row r="18" spans="1:14" x14ac:dyDescent="0.25">
      <c r="A18" s="155" t="s">
        <v>56</v>
      </c>
      <c r="B18" s="156"/>
      <c r="C18" s="50">
        <f t="shared" ref="C18:K18" si="1">SUM(C13:C17)</f>
        <v>115783.88</v>
      </c>
      <c r="D18" s="50">
        <f>SUM(D13:D17)</f>
        <v>35852.97</v>
      </c>
      <c r="E18" s="50">
        <f t="shared" si="1"/>
        <v>4560.3500000000004</v>
      </c>
      <c r="F18" s="50">
        <f t="shared" si="1"/>
        <v>9915.06</v>
      </c>
      <c r="G18" s="50">
        <f t="shared" si="1"/>
        <v>13429.58</v>
      </c>
      <c r="H18" s="50">
        <f t="shared" si="1"/>
        <v>7947.98</v>
      </c>
      <c r="I18" s="50">
        <f t="shared" si="1"/>
        <v>0</v>
      </c>
      <c r="J18" s="50">
        <f t="shared" si="1"/>
        <v>0</v>
      </c>
      <c r="K18" s="27">
        <f t="shared" si="1"/>
        <v>100</v>
      </c>
    </row>
    <row r="21" spans="1:14" s="19" customFormat="1" x14ac:dyDescent="0.25">
      <c r="A21" s="8" t="s">
        <v>83</v>
      </c>
      <c r="B21" s="1"/>
      <c r="C21" s="7"/>
      <c r="D21" s="6"/>
      <c r="E21" s="6"/>
      <c r="F21" s="6"/>
      <c r="G21" s="6"/>
      <c r="H21" s="6"/>
      <c r="I21" s="6"/>
      <c r="J21" s="6"/>
      <c r="K21" s="6"/>
    </row>
    <row r="22" spans="1:14" ht="78.75" customHeight="1" x14ac:dyDescent="0.25">
      <c r="A22" s="205" t="s">
        <v>1</v>
      </c>
      <c r="B22" s="205" t="s">
        <v>2</v>
      </c>
      <c r="C22" s="203" t="s">
        <v>11</v>
      </c>
      <c r="D22" s="31" t="s">
        <v>23</v>
      </c>
      <c r="E22" s="203" t="s">
        <v>122</v>
      </c>
      <c r="F22" s="203" t="s">
        <v>123</v>
      </c>
      <c r="G22" s="203" t="s">
        <v>124</v>
      </c>
      <c r="H22" s="203" t="s">
        <v>125</v>
      </c>
      <c r="I22" s="203" t="s">
        <v>243</v>
      </c>
      <c r="J22" s="203" t="s">
        <v>244</v>
      </c>
      <c r="K22" s="32" t="s">
        <v>5</v>
      </c>
    </row>
    <row r="23" spans="1:14" s="14" customFormat="1" x14ac:dyDescent="0.25">
      <c r="A23" s="206"/>
      <c r="B23" s="206"/>
      <c r="C23" s="204"/>
      <c r="D23" s="4" t="s">
        <v>4</v>
      </c>
      <c r="E23" s="204"/>
      <c r="F23" s="204"/>
      <c r="G23" s="204"/>
      <c r="H23" s="204"/>
      <c r="I23" s="204"/>
      <c r="J23" s="204"/>
      <c r="K23" s="22"/>
    </row>
    <row r="24" spans="1:14" s="14" customFormat="1" x14ac:dyDescent="0.25">
      <c r="A24" s="10" t="s">
        <v>36</v>
      </c>
      <c r="B24" s="10" t="s">
        <v>6</v>
      </c>
      <c r="C24" s="76">
        <f>'A. Eelarve'!C21</f>
        <v>19774.399999999998</v>
      </c>
      <c r="D24" s="76">
        <f>SUM(E24:H24)</f>
        <v>13263.08</v>
      </c>
      <c r="E24" s="76">
        <f>'C1. Tööjõukulud'!G27</f>
        <v>3785.6</v>
      </c>
      <c r="F24" s="76">
        <f>'C1. Tööjõukulud'!G52</f>
        <v>3197.76</v>
      </c>
      <c r="G24" s="76">
        <f>'C1. Tööjõukulud'!G77</f>
        <v>3220.74</v>
      </c>
      <c r="H24" s="76">
        <f>'C1. Tööjõukulud'!G102</f>
        <v>3058.9799999999991</v>
      </c>
      <c r="I24" s="76">
        <f>'C1. Tööjõukulud'!H102</f>
        <v>0</v>
      </c>
      <c r="J24" s="76">
        <f>'C1. Tööjõukulud'!I102</f>
        <v>0</v>
      </c>
      <c r="K24" s="76">
        <f>IFERROR(ROUND(D24/C24*100,2),0)</f>
        <v>67.069999999999993</v>
      </c>
      <c r="N24"/>
    </row>
    <row r="25" spans="1:14" x14ac:dyDescent="0.25">
      <c r="A25" s="10" t="s">
        <v>7</v>
      </c>
      <c r="B25" s="11" t="s">
        <v>8</v>
      </c>
      <c r="C25" s="76">
        <f>'A. Eelarve'!C22</f>
        <v>96009.48</v>
      </c>
      <c r="D25" s="76">
        <f>SUM(E25+F25+G25+H25)</f>
        <v>22589.89</v>
      </c>
      <c r="E25" s="76">
        <f>' C2. Sihtrühmaga seotud kulud'!G9</f>
        <v>774.75</v>
      </c>
      <c r="F25" s="76">
        <f>' C2. Sihtrühmaga seotud kulud'!G26</f>
        <v>6717.2999999999993</v>
      </c>
      <c r="G25" s="76">
        <f>' C2. Sihtrühmaga seotud kulud'!G57</f>
        <v>10208.84</v>
      </c>
      <c r="H25" s="76">
        <f>' C2. Sihtrühmaga seotud kulud'!G85</f>
        <v>4889</v>
      </c>
      <c r="I25" s="76">
        <f>' C2. Sihtrühmaga seotud kulud'!H85</f>
        <v>0</v>
      </c>
      <c r="J25" s="76">
        <f>' C2. Sihtrühmaga seotud kulud'!I85</f>
        <v>0</v>
      </c>
      <c r="K25" s="76">
        <f>IFERROR(ROUND(D25/C25*100,2),0)</f>
        <v>23.53</v>
      </c>
    </row>
    <row r="26" spans="1:14" x14ac:dyDescent="0.25">
      <c r="A26" s="12"/>
      <c r="B26" s="13" t="s">
        <v>43</v>
      </c>
      <c r="C26" s="77">
        <f t="shared" ref="C26:H26" si="2">SUM(C24:C25)</f>
        <v>115783.87999999999</v>
      </c>
      <c r="D26" s="77">
        <f>SUM(D24:D25)</f>
        <v>35852.97</v>
      </c>
      <c r="E26" s="77">
        <f t="shared" si="2"/>
        <v>4560.3500000000004</v>
      </c>
      <c r="F26" s="77">
        <f t="shared" si="2"/>
        <v>9915.06</v>
      </c>
      <c r="G26" s="77">
        <f t="shared" si="2"/>
        <v>13429.58</v>
      </c>
      <c r="H26" s="77">
        <f t="shared" si="2"/>
        <v>7947.98</v>
      </c>
      <c r="I26" s="77">
        <f t="shared" ref="I26:J26" si="3">SUM(I24:I25)</f>
        <v>0</v>
      </c>
      <c r="J26" s="77">
        <f t="shared" si="3"/>
        <v>0</v>
      </c>
      <c r="K26" s="77">
        <f>IFERROR(ROUND(D26/C26*100,2),0)</f>
        <v>30.97</v>
      </c>
    </row>
    <row r="27" spans="1:14" x14ac:dyDescent="0.25">
      <c r="A27" s="12"/>
      <c r="B27" s="13" t="s">
        <v>12</v>
      </c>
      <c r="C27" s="77">
        <f>'A. Eelarve'!C24</f>
        <v>0</v>
      </c>
      <c r="D27" s="77">
        <f>SUM(E27,H27)</f>
        <v>0</v>
      </c>
      <c r="E27" s="78">
        <v>0</v>
      </c>
      <c r="F27" s="78">
        <v>0</v>
      </c>
      <c r="G27" s="78">
        <v>0</v>
      </c>
      <c r="H27" s="78">
        <v>0</v>
      </c>
      <c r="I27" s="78">
        <v>0</v>
      </c>
      <c r="J27" s="78">
        <v>0</v>
      </c>
      <c r="K27" s="77">
        <f>IFERROR(ROUND(D27/C27*100,2),0)</f>
        <v>0</v>
      </c>
    </row>
    <row r="28" spans="1:14" x14ac:dyDescent="0.25">
      <c r="A28" s="9"/>
      <c r="B28" s="10" t="s">
        <v>10</v>
      </c>
      <c r="C28" s="76">
        <f>SUM(C26:C27)</f>
        <v>115783.87999999999</v>
      </c>
      <c r="D28" s="76">
        <f>SUM(D26:D27)</f>
        <v>35852.97</v>
      </c>
      <c r="E28" s="76">
        <f t="shared" ref="E28:H28" si="4">SUM(E26:E27)</f>
        <v>4560.3500000000004</v>
      </c>
      <c r="F28" s="76">
        <f>SUM(F26:F27)</f>
        <v>9915.06</v>
      </c>
      <c r="G28" s="76">
        <f>SUM(G26:G27)</f>
        <v>13429.58</v>
      </c>
      <c r="H28" s="76">
        <f t="shared" si="4"/>
        <v>7947.98</v>
      </c>
      <c r="I28" s="76">
        <f t="shared" ref="I28:J28" si="5">SUM(I26:I27)</f>
        <v>0</v>
      </c>
      <c r="J28" s="76">
        <f t="shared" si="5"/>
        <v>0</v>
      </c>
      <c r="K28" s="76">
        <f>IFERROR(ROUND(D28/C28*100,2),0)</f>
        <v>30.97</v>
      </c>
    </row>
    <row r="29" spans="1:14" x14ac:dyDescent="0.25">
      <c r="A29"/>
      <c r="B29"/>
      <c r="C29"/>
      <c r="D29"/>
      <c r="H29" s="79"/>
      <c r="I29" s="79"/>
      <c r="J29" s="79"/>
    </row>
    <row r="30" spans="1:14" x14ac:dyDescent="0.25">
      <c r="A30" s="19"/>
      <c r="B30" s="19"/>
      <c r="C30" s="19"/>
    </row>
    <row r="32" spans="1:14" s="19" customFormat="1" x14ac:dyDescent="0.25">
      <c r="A32" s="16" t="s">
        <v>82</v>
      </c>
      <c r="B32" s="18"/>
      <c r="C32" s="15"/>
    </row>
    <row r="33" spans="1:10" s="19" customFormat="1" ht="47.25" x14ac:dyDescent="0.25">
      <c r="A33" s="17"/>
      <c r="B33" s="65" t="s">
        <v>69</v>
      </c>
      <c r="C33" s="64" t="s">
        <v>68</v>
      </c>
      <c r="D33" s="23" t="s">
        <v>122</v>
      </c>
      <c r="E33" s="23" t="s">
        <v>126</v>
      </c>
      <c r="F33" s="23" t="s">
        <v>127</v>
      </c>
      <c r="G33" s="5" t="s">
        <v>128</v>
      </c>
      <c r="H33" s="23" t="s">
        <v>245</v>
      </c>
      <c r="I33" s="5" t="s">
        <v>244</v>
      </c>
    </row>
    <row r="34" spans="1:10" s="19" customFormat="1" x14ac:dyDescent="0.25">
      <c r="A34" s="21" t="str">
        <f>'A. Eelarve'!A36</f>
        <v>Varjupaik – vastuvõtt</v>
      </c>
      <c r="B34" s="80">
        <v>57891.94</v>
      </c>
      <c r="C34" s="81">
        <f>(D34+E34+F34+G34)</f>
        <v>22170.45</v>
      </c>
      <c r="D34" s="81">
        <v>2280.1799999999998</v>
      </c>
      <c r="E34" s="117">
        <v>5115.66</v>
      </c>
      <c r="F34" s="72">
        <v>9037.02</v>
      </c>
      <c r="G34" s="72">
        <v>5737.59</v>
      </c>
      <c r="H34" s="72">
        <v>0</v>
      </c>
      <c r="I34" s="72">
        <v>0</v>
      </c>
    </row>
    <row r="35" spans="1:10" s="19" customFormat="1" ht="47.25" x14ac:dyDescent="0.25">
      <c r="A35" s="2" t="str">
        <f>'A. Eelarve'!A37</f>
        <v>Tagasisaatmine – tagasisaatmismenetlustega kaasnevad meetmed</v>
      </c>
      <c r="B35" s="80">
        <v>57891.94</v>
      </c>
      <c r="C35" s="81">
        <f t="shared" ref="C35:C36" si="6">(D35+E35+F35+G35)</f>
        <v>13682.52</v>
      </c>
      <c r="D35" s="81">
        <v>2280.17</v>
      </c>
      <c r="E35" s="117">
        <v>4799.3999999999996</v>
      </c>
      <c r="F35" s="72">
        <v>4392.5600000000004</v>
      </c>
      <c r="G35" s="72">
        <v>2210.39</v>
      </c>
      <c r="H35" s="72">
        <v>0</v>
      </c>
      <c r="I35" s="72">
        <v>0</v>
      </c>
    </row>
    <row r="36" spans="1:10" s="19" customFormat="1" x14ac:dyDescent="0.25">
      <c r="A36" s="21" t="str">
        <f>'A. Eelarve'!A38</f>
        <v>Tagasisaatmismeetmed</v>
      </c>
      <c r="B36" s="80">
        <f>'A. Eelarve'!B38</f>
        <v>0</v>
      </c>
      <c r="C36" s="81">
        <f t="shared" si="6"/>
        <v>0</v>
      </c>
      <c r="D36" s="81">
        <v>0</v>
      </c>
      <c r="E36" s="117">
        <v>0</v>
      </c>
      <c r="F36" s="72">
        <v>0</v>
      </c>
      <c r="G36" s="72">
        <v>0</v>
      </c>
      <c r="H36" s="72">
        <v>0</v>
      </c>
      <c r="I36" s="72">
        <v>0</v>
      </c>
    </row>
    <row r="37" spans="1:10" x14ac:dyDescent="0.25">
      <c r="A37" s="10" t="s">
        <v>18</v>
      </c>
      <c r="B37" s="82">
        <f t="shared" ref="B37:I37" si="7">SUM(B34:B36)</f>
        <v>115783.88</v>
      </c>
      <c r="C37" s="76">
        <f>SUM(C34:C36)</f>
        <v>35852.97</v>
      </c>
      <c r="D37" s="76">
        <f t="shared" si="7"/>
        <v>4560.3500000000004</v>
      </c>
      <c r="E37" s="131">
        <v>9915.06</v>
      </c>
      <c r="F37" s="76">
        <f>F34+F35+F36</f>
        <v>13429.580000000002</v>
      </c>
      <c r="G37" s="76">
        <f t="shared" si="7"/>
        <v>7947.98</v>
      </c>
      <c r="H37" s="76">
        <f t="shared" si="7"/>
        <v>0</v>
      </c>
      <c r="I37" s="76">
        <f t="shared" si="7"/>
        <v>0</v>
      </c>
    </row>
    <row r="38" spans="1:10" s="19" customFormat="1" x14ac:dyDescent="0.25">
      <c r="A38" s="86"/>
      <c r="B38" s="87"/>
      <c r="C38" s="88"/>
      <c r="D38"/>
      <c r="E38"/>
      <c r="F38"/>
      <c r="G38"/>
    </row>
    <row r="39" spans="1:10" x14ac:dyDescent="0.25">
      <c r="A39" s="18" t="s">
        <v>59</v>
      </c>
    </row>
    <row r="40" spans="1:10" x14ac:dyDescent="0.25">
      <c r="A40" s="200" t="s">
        <v>75</v>
      </c>
      <c r="B40" s="201"/>
      <c r="C40" s="66" t="s">
        <v>74</v>
      </c>
      <c r="D40" s="66" t="s">
        <v>47</v>
      </c>
      <c r="E40"/>
      <c r="F40" s="15"/>
      <c r="G40" s="15"/>
      <c r="H40"/>
      <c r="I40" s="15"/>
      <c r="J40" s="15"/>
    </row>
    <row r="41" spans="1:10" ht="47.25" x14ac:dyDescent="0.25">
      <c r="A41" s="20">
        <v>1</v>
      </c>
      <c r="B41" s="2" t="s">
        <v>19</v>
      </c>
      <c r="C41" s="67" t="s">
        <v>72</v>
      </c>
      <c r="D41" s="34"/>
      <c r="E41"/>
      <c r="F41" s="15"/>
      <c r="G41" s="15"/>
      <c r="H41"/>
      <c r="I41" s="15"/>
      <c r="J41" s="15"/>
    </row>
    <row r="42" spans="1:10" x14ac:dyDescent="0.25">
      <c r="A42" s="20">
        <v>2</v>
      </c>
      <c r="B42" s="21" t="s">
        <v>20</v>
      </c>
      <c r="C42" s="67" t="s">
        <v>72</v>
      </c>
      <c r="D42" s="34"/>
      <c r="E42"/>
      <c r="F42" s="15"/>
      <c r="G42" s="15"/>
      <c r="H42"/>
      <c r="I42" s="15"/>
      <c r="J42" s="15"/>
    </row>
    <row r="43" spans="1:10" ht="47.25" x14ac:dyDescent="0.25">
      <c r="A43" s="20">
        <v>3</v>
      </c>
      <c r="B43" s="2" t="s">
        <v>21</v>
      </c>
      <c r="C43" s="67" t="s">
        <v>73</v>
      </c>
      <c r="D43" s="34"/>
      <c r="E43"/>
      <c r="F43" s="15"/>
      <c r="G43" s="15"/>
      <c r="H43"/>
      <c r="I43" s="15"/>
      <c r="J43" s="15"/>
    </row>
    <row r="44" spans="1:10" ht="47.25" x14ac:dyDescent="0.25">
      <c r="A44" s="20">
        <v>4</v>
      </c>
      <c r="B44" s="2" t="s">
        <v>22</v>
      </c>
      <c r="C44" s="67" t="s">
        <v>72</v>
      </c>
      <c r="D44" s="34"/>
      <c r="E44"/>
      <c r="F44" s="15"/>
      <c r="G44" s="15"/>
      <c r="H44"/>
      <c r="I44" s="15"/>
      <c r="J44" s="15"/>
    </row>
  </sheetData>
  <sheetProtection selectLockedCells="1"/>
  <dataConsolidate/>
  <mergeCells count="12">
    <mergeCell ref="I22:I23"/>
    <mergeCell ref="J22:J23"/>
    <mergeCell ref="H22:H23"/>
    <mergeCell ref="A22:A23"/>
    <mergeCell ref="B22:B23"/>
    <mergeCell ref="F22:F23"/>
    <mergeCell ref="G22:G23"/>
    <mergeCell ref="A40:B40"/>
    <mergeCell ref="A11:B11"/>
    <mergeCell ref="A18:B18"/>
    <mergeCell ref="C22:C23"/>
    <mergeCell ref="E22:E23"/>
  </mergeCells>
  <conditionalFormatting sqref="D24">
    <cfRule type="colorScale" priority="74">
      <colorScale>
        <cfvo type="num" val="0"/>
        <cfvo type="num" val="&quot;C11*1,1&quot;"/>
        <color rgb="FFFF7128"/>
        <color theme="5"/>
      </colorScale>
    </cfRule>
    <cfRule type="cellIs" dxfId="35" priority="76" stopIfTrue="1" operator="greaterThan">
      <formula>"C11*110%"</formula>
    </cfRule>
    <cfRule type="cellIs" dxfId="34" priority="77" stopIfTrue="1" operator="greaterThan">
      <formula>C24*1.1</formula>
    </cfRule>
    <cfRule type="cellIs" dxfId="33" priority="78" stopIfTrue="1" operator="greaterThan">
      <formula>C24*1.1</formula>
    </cfRule>
    <cfRule type="cellIs" dxfId="32" priority="79" stopIfTrue="1" operator="greaterThan">
      <formula>"F11*1,1"</formula>
    </cfRule>
  </conditionalFormatting>
  <conditionalFormatting sqref="K18">
    <cfRule type="cellIs" dxfId="31" priority="42" operator="equal">
      <formula>0</formula>
    </cfRule>
    <cfRule type="cellIs" dxfId="30" priority="60" operator="lessThan">
      <formula>100</formula>
    </cfRule>
    <cfRule type="cellIs" dxfId="29" priority="61" operator="greaterThan">
      <formula>100</formula>
    </cfRule>
  </conditionalFormatting>
  <conditionalFormatting sqref="K24">
    <cfRule type="cellIs" dxfId="28" priority="52" operator="greaterThan">
      <formula>110</formula>
    </cfRule>
  </conditionalFormatting>
  <conditionalFormatting sqref="K28">
    <cfRule type="cellIs" dxfId="27" priority="46" operator="greaterThan">
      <formula>100</formula>
    </cfRule>
  </conditionalFormatting>
  <conditionalFormatting sqref="K26">
    <cfRule type="cellIs" dxfId="26" priority="44" operator="greaterThan">
      <formula>100</formula>
    </cfRule>
  </conditionalFormatting>
  <conditionalFormatting sqref="K27">
    <cfRule type="cellIs" dxfId="25" priority="43" operator="greaterThan">
      <formula>100</formula>
    </cfRule>
  </conditionalFormatting>
  <conditionalFormatting sqref="K25">
    <cfRule type="cellIs" dxfId="24" priority="40" operator="greaterThan">
      <formula>110</formula>
    </cfRule>
  </conditionalFormatting>
  <conditionalFormatting sqref="D25">
    <cfRule type="colorScale" priority="29">
      <colorScale>
        <cfvo type="num" val="0"/>
        <cfvo type="num" val="&quot;C11*1,1&quot;"/>
        <color rgb="FFFF7128"/>
        <color theme="5"/>
      </colorScale>
    </cfRule>
    <cfRule type="cellIs" dxfId="23" priority="30" stopIfTrue="1" operator="greaterThan">
      <formula>"C11*110%"</formula>
    </cfRule>
    <cfRule type="cellIs" dxfId="22" priority="31" stopIfTrue="1" operator="greaterThan">
      <formula>C25*1.1</formula>
    </cfRule>
    <cfRule type="cellIs" dxfId="21" priority="32" stopIfTrue="1" operator="greaterThan">
      <formula>C25*1.1</formula>
    </cfRule>
    <cfRule type="cellIs" dxfId="20" priority="33" stopIfTrue="1" operator="greaterThan">
      <formula>"F11*1,1"</formula>
    </cfRule>
  </conditionalFormatting>
  <conditionalFormatting sqref="D26">
    <cfRule type="colorScale" priority="19">
      <colorScale>
        <cfvo type="num" val="0"/>
        <cfvo type="num" val="&quot;C11*1,1&quot;"/>
        <color rgb="FFFF7128"/>
        <color theme="5"/>
      </colorScale>
    </cfRule>
    <cfRule type="cellIs" dxfId="19" priority="20" stopIfTrue="1" operator="greaterThan">
      <formula>"C11*110%"</formula>
    </cfRule>
    <cfRule type="cellIs" dxfId="18" priority="21" stopIfTrue="1" operator="greaterThan">
      <formula>C26*1.1</formula>
    </cfRule>
    <cfRule type="cellIs" dxfId="17" priority="22" stopIfTrue="1" operator="greaterThan">
      <formula>C26*1.1</formula>
    </cfRule>
    <cfRule type="cellIs" dxfId="16" priority="23" stopIfTrue="1" operator="greaterThan">
      <formula>"F11*1,1"</formula>
    </cfRule>
  </conditionalFormatting>
  <conditionalFormatting sqref="D27">
    <cfRule type="colorScale" priority="14">
      <colorScale>
        <cfvo type="num" val="0"/>
        <cfvo type="num" val="&quot;C11*1,1&quot;"/>
        <color rgb="FFFF7128"/>
        <color theme="5"/>
      </colorScale>
    </cfRule>
    <cfRule type="cellIs" dxfId="15" priority="15" stopIfTrue="1" operator="greaterThan">
      <formula>"C11*110%"</formula>
    </cfRule>
    <cfRule type="cellIs" dxfId="14" priority="16" stopIfTrue="1" operator="greaterThan">
      <formula>C27*1.1</formula>
    </cfRule>
    <cfRule type="cellIs" dxfId="13" priority="17" stopIfTrue="1" operator="greaterThan">
      <formula>C27*1.1</formula>
    </cfRule>
    <cfRule type="cellIs" dxfId="12" priority="18" stopIfTrue="1" operator="greaterThan">
      <formula>"F11*1,1"</formula>
    </cfRule>
  </conditionalFormatting>
  <conditionalFormatting sqref="D28">
    <cfRule type="colorScale" priority="9">
      <colorScale>
        <cfvo type="num" val="0"/>
        <cfvo type="num" val="&quot;C11*1,1&quot;"/>
        <color rgb="FFFF7128"/>
        <color theme="5"/>
      </colorScale>
    </cfRule>
    <cfRule type="cellIs" dxfId="11" priority="10" stopIfTrue="1" operator="greaterThan">
      <formula>"C11*110%"</formula>
    </cfRule>
    <cfRule type="cellIs" dxfId="10" priority="11" stopIfTrue="1" operator="greaterThan">
      <formula>C28*1.1</formula>
    </cfRule>
    <cfRule type="cellIs" dxfId="9" priority="12" stopIfTrue="1" operator="greaterThan">
      <formula>C28*1.1</formula>
    </cfRule>
    <cfRule type="cellIs" dxfId="8" priority="13" stopIfTrue="1" operator="greaterThan">
      <formula>"F11*1,1"</formula>
    </cfRule>
  </conditionalFormatting>
  <conditionalFormatting sqref="G37">
    <cfRule type="cellIs" dxfId="7" priority="7" operator="equal">
      <formula>0</formula>
    </cfRule>
    <cfRule type="cellIs" dxfId="6" priority="8" operator="notEqual">
      <formula>$H$28</formula>
    </cfRule>
  </conditionalFormatting>
  <conditionalFormatting sqref="D37">
    <cfRule type="cellIs" dxfId="5" priority="5" operator="equal">
      <formula>0</formula>
    </cfRule>
    <cfRule type="cellIs" dxfId="4" priority="6" operator="notEqual">
      <formula>$E$28</formula>
    </cfRule>
  </conditionalFormatting>
  <conditionalFormatting sqref="H37">
    <cfRule type="cellIs" dxfId="3" priority="1" operator="equal">
      <formula>0</formula>
    </cfRule>
    <cfRule type="cellIs" dxfId="2" priority="2" operator="notEqual">
      <formula>$H$27</formula>
    </cfRule>
  </conditionalFormatting>
  <conditionalFormatting sqref="I37">
    <cfRule type="cellIs" dxfId="1" priority="3" operator="equal">
      <formula>0</formula>
    </cfRule>
    <cfRule type="cellIs" dxfId="0" priority="4" operator="notEqual">
      <formula>$H$27</formula>
    </cfRule>
  </conditionalFormatting>
  <dataValidations xWindow="399" yWindow="519" count="11">
    <dataValidation type="decimal" operator="lessThanOrEqual" showInputMessage="1" showErrorMessage="1" error="Kaudsed kulud tohivad otsestest kuludest moodustada kuni 7%." promptTitle="Tähelepanu!" prompt="Kaudsed kulud moodustavad otsestest kuludest kuni 7%." sqref="D27">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27:J27">
      <formula1>E26*0.07</formula1>
    </dataValidation>
    <dataValidation errorStyle="warning" operator="equal" allowBlank="1" showInputMessage="1" showErrorMessage="1" promptTitle="Tähelepanu!" prompt="Tööjõukulud peavad võrduma töölehel &quot;Tööjõukulud&quot; saadud summaga." sqref="D24"/>
    <dataValidation type="decimal" operator="equal" allowBlank="1" showInputMessage="1" showErrorMessage="1" sqref="C18">
      <formula1>C65</formula1>
    </dataValidation>
    <dataValidation type="decimal" operator="equal" allowBlank="1" showInputMessage="1" showErrorMessage="1" errorTitle="Tähelepanu!" error="Tervik peab olema 100%" promptTitle="Tähelepanu!" prompt="Osakaalude summa peab olema 100%" sqref="K18">
      <formula1>100</formula1>
    </dataValidation>
    <dataValidation type="decimal" allowBlank="1" showInputMessage="1" showErrorMessage="1" errorTitle="Tähelepanu!" error="AMIF toetuse osakaal ei saa olla suurem kui 75%" promptTitle="Tähelepanu!" prompt="AMIF toetuse osakaal ei saa olla suurem kui 75%" sqref="K13:K17">
      <formula1>0</formula1>
      <formula2>75</formula2>
    </dataValidation>
    <dataValidation operator="equal" allowBlank="1" showErrorMessage="1" promptTitle="Tähelepanu!" prompt="AMIF tulu peab võrduma AMIF kuluga." sqref="B12"/>
    <dataValidation allowBlank="1" showInputMessage="1" showErrorMessage="1" promptTitle="Tähelepanu!" prompt="Aruandlusperioodi meetmete kogukulu peab olema võrdne projekti aruandlusperioodi kogukuludega." sqref="G37:I37"/>
    <dataValidation allowBlank="1" showInputMessage="1" showErrorMessage="1" promptTitle="Tähelepanu!" prompt="Kulud meetmete lõikes kokku peab olema võrdne projekti kulud kokku." sqref="C37:C38"/>
    <dataValidation type="list" allowBlank="1" showInputMessage="1" showErrorMessage="1" errorTitle="Tähelepanu!" error="Vali sobiv vastus" promptTitle="Tähelepanu!" prompt="Vali sobiv vastus" sqref="C41:C44">
      <formula1>Kinnituskiri</formula1>
    </dataValidation>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37">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99" yWindow="519" count="1">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kulud'!G98</xm:f>
          </x14:formula1>
          <xm:sqref>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115"/>
  <sheetViews>
    <sheetView tabSelected="1" topLeftCell="A21" zoomScaleNormal="100" workbookViewId="0">
      <selection activeCell="N131" sqref="N131"/>
    </sheetView>
  </sheetViews>
  <sheetFormatPr defaultColWidth="9.140625" defaultRowHeight="15.75" outlineLevelRow="1" x14ac:dyDescent="0.25"/>
  <cols>
    <col min="1" max="1" width="9.140625" style="19"/>
    <col min="2" max="2" width="18.28515625" style="19" customWidth="1"/>
    <col min="3" max="3" width="25.5703125" style="19" customWidth="1"/>
    <col min="4" max="4" width="18.85546875" style="15" customWidth="1"/>
    <col min="5" max="5" width="15.7109375" style="15" customWidth="1"/>
    <col min="6" max="6" width="16.28515625" style="19" customWidth="1"/>
    <col min="7" max="7" width="10" style="19" customWidth="1"/>
    <col min="8" max="16384" width="9.140625" style="19"/>
  </cols>
  <sheetData>
    <row r="1" spans="1:7" x14ac:dyDescent="0.25">
      <c r="A1" s="3" t="s">
        <v>70</v>
      </c>
      <c r="B1" s="3"/>
    </row>
    <row r="2" spans="1:7" x14ac:dyDescent="0.25">
      <c r="A2" s="3"/>
      <c r="B2" s="3"/>
    </row>
    <row r="4" spans="1:7" x14ac:dyDescent="0.25">
      <c r="A4" s="17"/>
      <c r="B4" s="111" t="s">
        <v>9</v>
      </c>
      <c r="C4" s="111"/>
      <c r="D4" s="111"/>
      <c r="E4" s="111"/>
      <c r="F4" s="111"/>
      <c r="G4" s="112" t="s">
        <v>14</v>
      </c>
    </row>
    <row r="5" spans="1:7" ht="15.75" customHeight="1" x14ac:dyDescent="0.25">
      <c r="A5" s="109" t="s">
        <v>1</v>
      </c>
      <c r="B5" s="207" t="s">
        <v>76</v>
      </c>
      <c r="C5" s="208"/>
      <c r="D5" s="208"/>
      <c r="E5" s="208"/>
      <c r="F5" s="209"/>
      <c r="G5" s="112"/>
    </row>
    <row r="6" spans="1:7" ht="31.5" x14ac:dyDescent="0.25">
      <c r="A6" s="110"/>
      <c r="B6" s="5" t="s">
        <v>48</v>
      </c>
      <c r="C6" s="5" t="s">
        <v>49</v>
      </c>
      <c r="D6" s="5" t="s">
        <v>50</v>
      </c>
      <c r="E6" s="5" t="s">
        <v>51</v>
      </c>
      <c r="F6" s="5" t="s">
        <v>52</v>
      </c>
      <c r="G6" s="112"/>
    </row>
    <row r="7" spans="1:7" s="30" customFormat="1" ht="31.5" outlineLevel="1" x14ac:dyDescent="0.25">
      <c r="A7" s="124">
        <v>1</v>
      </c>
      <c r="B7" s="28" t="s">
        <v>143</v>
      </c>
      <c r="C7" s="28" t="s">
        <v>144</v>
      </c>
      <c r="D7" s="123" t="s">
        <v>158</v>
      </c>
      <c r="E7" s="126" t="s">
        <v>159</v>
      </c>
      <c r="F7" s="93" t="s">
        <v>160</v>
      </c>
      <c r="G7" s="72">
        <v>976.32</v>
      </c>
    </row>
    <row r="8" spans="1:7" s="30" customFormat="1" ht="110.25" outlineLevel="1" x14ac:dyDescent="0.25">
      <c r="A8" s="124">
        <v>2</v>
      </c>
      <c r="B8" s="28" t="s">
        <v>143</v>
      </c>
      <c r="C8" s="28" t="s">
        <v>144</v>
      </c>
      <c r="D8" s="123" t="s">
        <v>158</v>
      </c>
      <c r="E8" s="126" t="s">
        <v>159</v>
      </c>
      <c r="F8" s="93" t="s">
        <v>161</v>
      </c>
      <c r="G8" s="72">
        <v>259.7</v>
      </c>
    </row>
    <row r="9" spans="1:7" s="30" customFormat="1" ht="31.5" outlineLevel="1" x14ac:dyDescent="0.25">
      <c r="A9" s="124">
        <v>3</v>
      </c>
      <c r="B9" s="28" t="s">
        <v>143</v>
      </c>
      <c r="C9" s="28" t="s">
        <v>144</v>
      </c>
      <c r="D9" s="123" t="s">
        <v>158</v>
      </c>
      <c r="E9" s="126" t="s">
        <v>159</v>
      </c>
      <c r="F9" s="93" t="s">
        <v>162</v>
      </c>
      <c r="G9" s="72">
        <v>407.88</v>
      </c>
    </row>
    <row r="10" spans="1:7" s="30" customFormat="1" ht="31.5" outlineLevel="1" x14ac:dyDescent="0.25">
      <c r="A10" s="124">
        <v>4</v>
      </c>
      <c r="B10" s="28" t="s">
        <v>143</v>
      </c>
      <c r="C10" s="28" t="s">
        <v>144</v>
      </c>
      <c r="D10" s="123" t="s">
        <v>158</v>
      </c>
      <c r="E10" s="126" t="s">
        <v>159</v>
      </c>
      <c r="F10" s="93" t="s">
        <v>163</v>
      </c>
      <c r="G10" s="72">
        <v>9.8800000000000008</v>
      </c>
    </row>
    <row r="11" spans="1:7" s="30" customFormat="1" outlineLevel="1" x14ac:dyDescent="0.25">
      <c r="A11" s="124">
        <v>5</v>
      </c>
      <c r="B11" s="28" t="s">
        <v>143</v>
      </c>
      <c r="C11" s="28" t="s">
        <v>144</v>
      </c>
      <c r="D11" s="123" t="s">
        <v>145</v>
      </c>
      <c r="E11" s="29">
        <v>42284</v>
      </c>
      <c r="F11" s="93" t="s">
        <v>160</v>
      </c>
      <c r="G11" s="72">
        <v>314.62</v>
      </c>
    </row>
    <row r="12" spans="1:7" s="30" customFormat="1" ht="110.25" outlineLevel="1" x14ac:dyDescent="0.25">
      <c r="A12" s="124">
        <v>6</v>
      </c>
      <c r="B12" s="28" t="s">
        <v>143</v>
      </c>
      <c r="C12" s="28" t="s">
        <v>144</v>
      </c>
      <c r="D12" s="123" t="s">
        <v>145</v>
      </c>
      <c r="E12" s="29">
        <v>42284</v>
      </c>
      <c r="F12" s="93" t="s">
        <v>161</v>
      </c>
      <c r="G12" s="72">
        <v>83.69</v>
      </c>
    </row>
    <row r="13" spans="1:7" s="30" customFormat="1" ht="31.5" outlineLevel="1" x14ac:dyDescent="0.25">
      <c r="A13" s="124">
        <v>7</v>
      </c>
      <c r="B13" s="28" t="s">
        <v>143</v>
      </c>
      <c r="C13" s="28" t="s">
        <v>144</v>
      </c>
      <c r="D13" s="123" t="s">
        <v>145</v>
      </c>
      <c r="E13" s="29">
        <v>42284</v>
      </c>
      <c r="F13" s="93" t="s">
        <v>162</v>
      </c>
      <c r="G13" s="72">
        <v>131.44999999999999</v>
      </c>
    </row>
    <row r="14" spans="1:7" s="30" customFormat="1" ht="31.5" outlineLevel="1" x14ac:dyDescent="0.25">
      <c r="A14" s="124">
        <v>8</v>
      </c>
      <c r="B14" s="28" t="s">
        <v>143</v>
      </c>
      <c r="C14" s="28" t="s">
        <v>144</v>
      </c>
      <c r="D14" s="123" t="s">
        <v>145</v>
      </c>
      <c r="E14" s="29">
        <v>42284</v>
      </c>
      <c r="F14" s="93" t="s">
        <v>163</v>
      </c>
      <c r="G14" s="72">
        <v>3.19</v>
      </c>
    </row>
    <row r="15" spans="1:7" s="30" customFormat="1" outlineLevel="1" x14ac:dyDescent="0.25">
      <c r="A15" s="124">
        <v>9</v>
      </c>
      <c r="B15" s="28" t="s">
        <v>143</v>
      </c>
      <c r="C15" s="28" t="s">
        <v>144</v>
      </c>
      <c r="D15" s="123" t="s">
        <v>146</v>
      </c>
      <c r="E15" s="29">
        <v>42314</v>
      </c>
      <c r="F15" s="93" t="s">
        <v>160</v>
      </c>
      <c r="G15" s="72">
        <v>314.63</v>
      </c>
    </row>
    <row r="16" spans="1:7" s="30" customFormat="1" ht="110.25" outlineLevel="1" x14ac:dyDescent="0.25">
      <c r="A16" s="124">
        <v>10</v>
      </c>
      <c r="B16" s="28" t="s">
        <v>143</v>
      </c>
      <c r="C16" s="28" t="s">
        <v>144</v>
      </c>
      <c r="D16" s="123" t="s">
        <v>146</v>
      </c>
      <c r="E16" s="29">
        <v>42314</v>
      </c>
      <c r="F16" s="93" t="s">
        <v>161</v>
      </c>
      <c r="G16" s="72">
        <v>83.69</v>
      </c>
    </row>
    <row r="17" spans="1:7" s="30" customFormat="1" ht="31.5" outlineLevel="1" x14ac:dyDescent="0.25">
      <c r="A17" s="124">
        <v>11</v>
      </c>
      <c r="B17" s="28" t="s">
        <v>143</v>
      </c>
      <c r="C17" s="28" t="s">
        <v>144</v>
      </c>
      <c r="D17" s="123" t="s">
        <v>146</v>
      </c>
      <c r="E17" s="29">
        <v>42314</v>
      </c>
      <c r="F17" s="93" t="s">
        <v>162</v>
      </c>
      <c r="G17" s="72">
        <v>131.44999999999999</v>
      </c>
    </row>
    <row r="18" spans="1:7" s="30" customFormat="1" ht="31.5" outlineLevel="1" x14ac:dyDescent="0.25">
      <c r="A18" s="124">
        <v>12</v>
      </c>
      <c r="B18" s="28" t="s">
        <v>143</v>
      </c>
      <c r="C18" s="28" t="s">
        <v>144</v>
      </c>
      <c r="D18" s="123" t="s">
        <v>164</v>
      </c>
      <c r="E18" s="29">
        <v>42314</v>
      </c>
      <c r="F18" s="93" t="s">
        <v>163</v>
      </c>
      <c r="G18" s="72">
        <v>3.19</v>
      </c>
    </row>
    <row r="19" spans="1:7" s="30" customFormat="1" outlineLevel="1" x14ac:dyDescent="0.25">
      <c r="A19" s="124">
        <v>13</v>
      </c>
      <c r="B19" s="28" t="s">
        <v>143</v>
      </c>
      <c r="C19" s="28" t="s">
        <v>144</v>
      </c>
      <c r="D19" s="123" t="s">
        <v>147</v>
      </c>
      <c r="E19" s="29">
        <v>42345</v>
      </c>
      <c r="F19" s="93" t="s">
        <v>160</v>
      </c>
      <c r="G19" s="72">
        <v>314.62</v>
      </c>
    </row>
    <row r="20" spans="1:7" s="30" customFormat="1" ht="110.25" outlineLevel="1" x14ac:dyDescent="0.25">
      <c r="A20" s="124">
        <v>14</v>
      </c>
      <c r="B20" s="28" t="s">
        <v>143</v>
      </c>
      <c r="C20" s="28" t="s">
        <v>144</v>
      </c>
      <c r="D20" s="123" t="s">
        <v>147</v>
      </c>
      <c r="E20" s="29">
        <v>42345</v>
      </c>
      <c r="F20" s="93" t="s">
        <v>161</v>
      </c>
      <c r="G20" s="72">
        <v>83.69</v>
      </c>
    </row>
    <row r="21" spans="1:7" s="30" customFormat="1" ht="31.5" outlineLevel="1" x14ac:dyDescent="0.25">
      <c r="A21" s="124">
        <v>15</v>
      </c>
      <c r="B21" s="28" t="s">
        <v>143</v>
      </c>
      <c r="C21" s="28" t="s">
        <v>144</v>
      </c>
      <c r="D21" s="123" t="s">
        <v>147</v>
      </c>
      <c r="E21" s="29">
        <v>42345</v>
      </c>
      <c r="F21" s="93" t="s">
        <v>162</v>
      </c>
      <c r="G21" s="72">
        <v>131.44999999999999</v>
      </c>
    </row>
    <row r="22" spans="1:7" s="30" customFormat="1" ht="31.5" outlineLevel="1" x14ac:dyDescent="0.25">
      <c r="A22" s="124">
        <v>16</v>
      </c>
      <c r="B22" s="28" t="s">
        <v>143</v>
      </c>
      <c r="C22" s="28" t="s">
        <v>144</v>
      </c>
      <c r="D22" s="123" t="s">
        <v>147</v>
      </c>
      <c r="E22" s="29">
        <v>42345</v>
      </c>
      <c r="F22" s="93" t="s">
        <v>163</v>
      </c>
      <c r="G22" s="72">
        <v>3.19</v>
      </c>
    </row>
    <row r="23" spans="1:7" s="30" customFormat="1" outlineLevel="1" x14ac:dyDescent="0.25">
      <c r="A23" s="124">
        <v>17</v>
      </c>
      <c r="B23" s="28" t="s">
        <v>143</v>
      </c>
      <c r="C23" s="28" t="s">
        <v>144</v>
      </c>
      <c r="D23" s="123" t="s">
        <v>148</v>
      </c>
      <c r="E23" s="29">
        <v>42376</v>
      </c>
      <c r="F23" s="93" t="s">
        <v>160</v>
      </c>
      <c r="G23" s="72">
        <v>315.39999999999998</v>
      </c>
    </row>
    <row r="24" spans="1:7" s="30" customFormat="1" ht="110.25" outlineLevel="1" x14ac:dyDescent="0.25">
      <c r="A24" s="124">
        <v>18</v>
      </c>
      <c r="B24" s="28" t="s">
        <v>143</v>
      </c>
      <c r="C24" s="28" t="s">
        <v>144</v>
      </c>
      <c r="D24" s="123" t="s">
        <v>148</v>
      </c>
      <c r="E24" s="29">
        <v>42376</v>
      </c>
      <c r="F24" s="93" t="s">
        <v>161</v>
      </c>
      <c r="G24" s="72">
        <v>82.92</v>
      </c>
    </row>
    <row r="25" spans="1:7" s="30" customFormat="1" ht="31.5" outlineLevel="1" x14ac:dyDescent="0.25">
      <c r="A25" s="124">
        <v>19</v>
      </c>
      <c r="B25" s="28" t="s">
        <v>143</v>
      </c>
      <c r="C25" s="28" t="s">
        <v>144</v>
      </c>
      <c r="D25" s="123" t="s">
        <v>148</v>
      </c>
      <c r="E25" s="29">
        <v>42376</v>
      </c>
      <c r="F25" s="93" t="s">
        <v>162</v>
      </c>
      <c r="G25" s="72">
        <v>131.44999999999999</v>
      </c>
    </row>
    <row r="26" spans="1:7" s="30" customFormat="1" ht="31.5" outlineLevel="1" x14ac:dyDescent="0.25">
      <c r="A26" s="124">
        <v>20</v>
      </c>
      <c r="B26" s="28" t="s">
        <v>143</v>
      </c>
      <c r="C26" s="28" t="s">
        <v>144</v>
      </c>
      <c r="D26" s="123" t="s">
        <v>148</v>
      </c>
      <c r="E26" s="29">
        <v>42376</v>
      </c>
      <c r="F26" s="125" t="s">
        <v>163</v>
      </c>
      <c r="G26" s="72">
        <v>3.19</v>
      </c>
    </row>
    <row r="27" spans="1:7" s="30" customFormat="1" x14ac:dyDescent="0.25">
      <c r="A27" s="113" t="s">
        <v>135</v>
      </c>
      <c r="B27" s="114"/>
      <c r="C27" s="114"/>
      <c r="D27" s="114"/>
      <c r="E27" s="114"/>
      <c r="F27" s="115"/>
      <c r="G27" s="84">
        <f>SUM(G7:G26)</f>
        <v>3785.6</v>
      </c>
    </row>
    <row r="28" spans="1:7" s="30" customFormat="1" hidden="1" outlineLevel="1" x14ac:dyDescent="0.25">
      <c r="A28" s="28">
        <v>1</v>
      </c>
      <c r="B28" s="28" t="s">
        <v>143</v>
      </c>
      <c r="C28" s="28" t="s">
        <v>144</v>
      </c>
      <c r="D28" s="123" t="s">
        <v>176</v>
      </c>
      <c r="E28" s="29">
        <v>42407</v>
      </c>
      <c r="F28" s="93" t="s">
        <v>160</v>
      </c>
      <c r="G28" s="72">
        <v>315.39999999999998</v>
      </c>
    </row>
    <row r="29" spans="1:7" s="30" customFormat="1" ht="110.25" hidden="1" outlineLevel="1" x14ac:dyDescent="0.25">
      <c r="A29" s="28">
        <v>2</v>
      </c>
      <c r="B29" s="28" t="s">
        <v>143</v>
      </c>
      <c r="C29" s="28" t="s">
        <v>144</v>
      </c>
      <c r="D29" s="123" t="s">
        <v>176</v>
      </c>
      <c r="E29" s="29">
        <v>42407</v>
      </c>
      <c r="F29" s="93" t="s">
        <v>161</v>
      </c>
      <c r="G29" s="72">
        <v>82.92</v>
      </c>
    </row>
    <row r="30" spans="1:7" s="30" customFormat="1" ht="31.5" hidden="1" outlineLevel="1" x14ac:dyDescent="0.25">
      <c r="A30" s="28">
        <v>3</v>
      </c>
      <c r="B30" s="28" t="s">
        <v>143</v>
      </c>
      <c r="C30" s="28" t="s">
        <v>144</v>
      </c>
      <c r="D30" s="123" t="s">
        <v>176</v>
      </c>
      <c r="E30" s="29">
        <v>42407</v>
      </c>
      <c r="F30" s="93" t="s">
        <v>162</v>
      </c>
      <c r="G30" s="72">
        <v>131.44999999999999</v>
      </c>
    </row>
    <row r="31" spans="1:7" s="30" customFormat="1" ht="31.5" hidden="1" outlineLevel="1" x14ac:dyDescent="0.25">
      <c r="A31" s="28">
        <v>4</v>
      </c>
      <c r="B31" s="28" t="s">
        <v>143</v>
      </c>
      <c r="C31" s="28" t="s">
        <v>144</v>
      </c>
      <c r="D31" s="123" t="s">
        <v>176</v>
      </c>
      <c r="E31" s="29">
        <v>42407</v>
      </c>
      <c r="F31" s="93" t="s">
        <v>163</v>
      </c>
      <c r="G31" s="72">
        <v>3.19</v>
      </c>
    </row>
    <row r="32" spans="1:7" s="30" customFormat="1" hidden="1" outlineLevel="1" x14ac:dyDescent="0.25">
      <c r="A32" s="28">
        <v>5</v>
      </c>
      <c r="B32" s="28" t="s">
        <v>143</v>
      </c>
      <c r="C32" s="28" t="s">
        <v>144</v>
      </c>
      <c r="D32" s="123" t="s">
        <v>177</v>
      </c>
      <c r="E32" s="29">
        <v>42436</v>
      </c>
      <c r="F32" s="93" t="s">
        <v>160</v>
      </c>
      <c r="G32" s="72">
        <v>315.39999999999998</v>
      </c>
    </row>
    <row r="33" spans="1:7" s="30" customFormat="1" ht="110.25" hidden="1" outlineLevel="1" x14ac:dyDescent="0.25">
      <c r="A33" s="28">
        <v>6</v>
      </c>
      <c r="B33" s="28" t="s">
        <v>143</v>
      </c>
      <c r="C33" s="28" t="s">
        <v>144</v>
      </c>
      <c r="D33" s="123" t="s">
        <v>177</v>
      </c>
      <c r="E33" s="29">
        <v>42436</v>
      </c>
      <c r="F33" s="93" t="s">
        <v>161</v>
      </c>
      <c r="G33" s="72">
        <v>82.92</v>
      </c>
    </row>
    <row r="34" spans="1:7" s="30" customFormat="1" ht="31.5" hidden="1" outlineLevel="1" x14ac:dyDescent="0.25">
      <c r="A34" s="28">
        <v>7</v>
      </c>
      <c r="B34" s="28" t="s">
        <v>143</v>
      </c>
      <c r="C34" s="28" t="s">
        <v>144</v>
      </c>
      <c r="D34" s="123" t="s">
        <v>177</v>
      </c>
      <c r="E34" s="29">
        <v>42436</v>
      </c>
      <c r="F34" s="93" t="s">
        <v>162</v>
      </c>
      <c r="G34" s="72">
        <v>131.44999999999999</v>
      </c>
    </row>
    <row r="35" spans="1:7" s="30" customFormat="1" ht="31.5" hidden="1" outlineLevel="1" x14ac:dyDescent="0.25">
      <c r="A35" s="28">
        <v>8</v>
      </c>
      <c r="B35" s="28" t="s">
        <v>143</v>
      </c>
      <c r="C35" s="28" t="s">
        <v>144</v>
      </c>
      <c r="D35" s="123" t="s">
        <v>177</v>
      </c>
      <c r="E35" s="29">
        <v>42436</v>
      </c>
      <c r="F35" s="93" t="s">
        <v>163</v>
      </c>
      <c r="G35" s="72">
        <v>3.19</v>
      </c>
    </row>
    <row r="36" spans="1:7" s="30" customFormat="1" hidden="1" outlineLevel="1" x14ac:dyDescent="0.25">
      <c r="A36" s="28">
        <v>9</v>
      </c>
      <c r="B36" s="28" t="s">
        <v>143</v>
      </c>
      <c r="C36" s="28" t="s">
        <v>144</v>
      </c>
      <c r="D36" s="123" t="s">
        <v>178</v>
      </c>
      <c r="E36" s="29">
        <v>42467</v>
      </c>
      <c r="F36" s="93" t="s">
        <v>160</v>
      </c>
      <c r="G36" s="72">
        <v>315.39999999999998</v>
      </c>
    </row>
    <row r="37" spans="1:7" s="30" customFormat="1" ht="110.25" hidden="1" outlineLevel="1" x14ac:dyDescent="0.25">
      <c r="A37" s="28">
        <v>10</v>
      </c>
      <c r="B37" s="28" t="s">
        <v>143</v>
      </c>
      <c r="C37" s="28" t="s">
        <v>144</v>
      </c>
      <c r="D37" s="123" t="s">
        <v>178</v>
      </c>
      <c r="E37" s="29">
        <v>42467</v>
      </c>
      <c r="F37" s="93" t="s">
        <v>161</v>
      </c>
      <c r="G37" s="72">
        <v>82.92</v>
      </c>
    </row>
    <row r="38" spans="1:7" s="30" customFormat="1" ht="31.5" hidden="1" outlineLevel="1" x14ac:dyDescent="0.25">
      <c r="A38" s="28">
        <v>11</v>
      </c>
      <c r="B38" s="28" t="s">
        <v>143</v>
      </c>
      <c r="C38" s="28" t="s">
        <v>144</v>
      </c>
      <c r="D38" s="123" t="s">
        <v>178</v>
      </c>
      <c r="E38" s="29">
        <v>42467</v>
      </c>
      <c r="F38" s="93" t="s">
        <v>162</v>
      </c>
      <c r="G38" s="72">
        <v>131.44999999999999</v>
      </c>
    </row>
    <row r="39" spans="1:7" s="30" customFormat="1" ht="31.5" hidden="1" outlineLevel="1" x14ac:dyDescent="0.25">
      <c r="A39" s="28">
        <v>12</v>
      </c>
      <c r="B39" s="28" t="s">
        <v>143</v>
      </c>
      <c r="C39" s="28" t="s">
        <v>144</v>
      </c>
      <c r="D39" s="123" t="s">
        <v>178</v>
      </c>
      <c r="E39" s="29">
        <v>42467</v>
      </c>
      <c r="F39" s="93" t="s">
        <v>163</v>
      </c>
      <c r="G39" s="72">
        <v>3.19</v>
      </c>
    </row>
    <row r="40" spans="1:7" s="30" customFormat="1" hidden="1" outlineLevel="1" x14ac:dyDescent="0.25">
      <c r="A40" s="28">
        <v>13</v>
      </c>
      <c r="B40" s="28" t="s">
        <v>143</v>
      </c>
      <c r="C40" s="28" t="s">
        <v>144</v>
      </c>
      <c r="D40" s="123" t="s">
        <v>179</v>
      </c>
      <c r="E40" s="29">
        <v>42496</v>
      </c>
      <c r="F40" s="93" t="s">
        <v>160</v>
      </c>
      <c r="G40" s="72">
        <v>315.39999999999998</v>
      </c>
    </row>
    <row r="41" spans="1:7" s="30" customFormat="1" ht="110.25" hidden="1" outlineLevel="1" x14ac:dyDescent="0.25">
      <c r="A41" s="28">
        <v>14</v>
      </c>
      <c r="B41" s="28" t="s">
        <v>143</v>
      </c>
      <c r="C41" s="28" t="s">
        <v>144</v>
      </c>
      <c r="D41" s="123" t="s">
        <v>179</v>
      </c>
      <c r="E41" s="29">
        <v>42496</v>
      </c>
      <c r="F41" s="93" t="s">
        <v>161</v>
      </c>
      <c r="G41" s="72">
        <v>82.92</v>
      </c>
    </row>
    <row r="42" spans="1:7" s="30" customFormat="1" ht="31.5" hidden="1" outlineLevel="1" x14ac:dyDescent="0.25">
      <c r="A42" s="28">
        <v>15</v>
      </c>
      <c r="B42" s="28" t="s">
        <v>143</v>
      </c>
      <c r="C42" s="28" t="s">
        <v>144</v>
      </c>
      <c r="D42" s="123" t="s">
        <v>179</v>
      </c>
      <c r="E42" s="29">
        <v>42496</v>
      </c>
      <c r="F42" s="93" t="s">
        <v>162</v>
      </c>
      <c r="G42" s="72">
        <v>131.44999999999999</v>
      </c>
    </row>
    <row r="43" spans="1:7" s="30" customFormat="1" ht="31.5" hidden="1" outlineLevel="1" x14ac:dyDescent="0.25">
      <c r="A43" s="28">
        <v>16</v>
      </c>
      <c r="B43" s="28" t="s">
        <v>143</v>
      </c>
      <c r="C43" s="28" t="s">
        <v>144</v>
      </c>
      <c r="D43" s="123" t="s">
        <v>179</v>
      </c>
      <c r="E43" s="29">
        <v>42496</v>
      </c>
      <c r="F43" s="93" t="s">
        <v>163</v>
      </c>
      <c r="G43" s="72">
        <v>3.19</v>
      </c>
    </row>
    <row r="44" spans="1:7" s="30" customFormat="1" hidden="1" outlineLevel="1" x14ac:dyDescent="0.25">
      <c r="A44" s="28">
        <v>17</v>
      </c>
      <c r="B44" s="28" t="s">
        <v>143</v>
      </c>
      <c r="C44" s="28" t="s">
        <v>144</v>
      </c>
      <c r="D44" s="123" t="s">
        <v>180</v>
      </c>
      <c r="E44" s="29">
        <v>42528</v>
      </c>
      <c r="F44" s="93" t="s">
        <v>160</v>
      </c>
      <c r="G44" s="72">
        <v>315.39999999999998</v>
      </c>
    </row>
    <row r="45" spans="1:7" s="30" customFormat="1" ht="110.25" hidden="1" outlineLevel="1" x14ac:dyDescent="0.25">
      <c r="A45" s="28">
        <v>18</v>
      </c>
      <c r="B45" s="28" t="s">
        <v>143</v>
      </c>
      <c r="C45" s="28" t="s">
        <v>144</v>
      </c>
      <c r="D45" s="123" t="s">
        <v>180</v>
      </c>
      <c r="E45" s="29">
        <v>42528</v>
      </c>
      <c r="F45" s="93" t="s">
        <v>161</v>
      </c>
      <c r="G45" s="72">
        <v>82.92</v>
      </c>
    </row>
    <row r="46" spans="1:7" s="30" customFormat="1" ht="31.5" hidden="1" outlineLevel="1" x14ac:dyDescent="0.25">
      <c r="A46" s="28">
        <v>19</v>
      </c>
      <c r="B46" s="28" t="s">
        <v>143</v>
      </c>
      <c r="C46" s="28" t="s">
        <v>144</v>
      </c>
      <c r="D46" s="123" t="s">
        <v>180</v>
      </c>
      <c r="E46" s="29">
        <v>42528</v>
      </c>
      <c r="F46" s="93" t="s">
        <v>162</v>
      </c>
      <c r="G46" s="72">
        <v>131.44999999999999</v>
      </c>
    </row>
    <row r="47" spans="1:7" s="30" customFormat="1" ht="31.5" hidden="1" outlineLevel="1" x14ac:dyDescent="0.25">
      <c r="A47" s="28">
        <v>20</v>
      </c>
      <c r="B47" s="28" t="s">
        <v>143</v>
      </c>
      <c r="C47" s="28" t="s">
        <v>144</v>
      </c>
      <c r="D47" s="123" t="s">
        <v>180</v>
      </c>
      <c r="E47" s="29">
        <v>42528</v>
      </c>
      <c r="F47" s="125" t="s">
        <v>163</v>
      </c>
      <c r="G47" s="72">
        <v>3.19</v>
      </c>
    </row>
    <row r="48" spans="1:7" s="30" customFormat="1" hidden="1" outlineLevel="1" x14ac:dyDescent="0.25">
      <c r="A48" s="28">
        <v>21</v>
      </c>
      <c r="B48" s="28" t="s">
        <v>143</v>
      </c>
      <c r="C48" s="28" t="s">
        <v>144</v>
      </c>
      <c r="D48" s="123" t="s">
        <v>181</v>
      </c>
      <c r="E48" s="29">
        <v>42558</v>
      </c>
      <c r="F48" s="93" t="s">
        <v>160</v>
      </c>
      <c r="G48" s="72">
        <v>315.39999999999998</v>
      </c>
    </row>
    <row r="49" spans="1:7" s="30" customFormat="1" ht="110.25" hidden="1" outlineLevel="1" x14ac:dyDescent="0.25">
      <c r="A49" s="28">
        <v>22</v>
      </c>
      <c r="B49" s="28" t="s">
        <v>143</v>
      </c>
      <c r="C49" s="28" t="s">
        <v>144</v>
      </c>
      <c r="D49" s="123" t="s">
        <v>181</v>
      </c>
      <c r="E49" s="29">
        <v>42558</v>
      </c>
      <c r="F49" s="93" t="s">
        <v>161</v>
      </c>
      <c r="G49" s="72">
        <v>82.92</v>
      </c>
    </row>
    <row r="50" spans="1:7" s="30" customFormat="1" ht="31.5" hidden="1" outlineLevel="1" x14ac:dyDescent="0.25">
      <c r="A50" s="28">
        <v>23</v>
      </c>
      <c r="B50" s="28" t="s">
        <v>143</v>
      </c>
      <c r="C50" s="28" t="s">
        <v>144</v>
      </c>
      <c r="D50" s="123" t="s">
        <v>181</v>
      </c>
      <c r="E50" s="29">
        <v>42558</v>
      </c>
      <c r="F50" s="93" t="s">
        <v>162</v>
      </c>
      <c r="G50" s="72">
        <v>131.44999999999999</v>
      </c>
    </row>
    <row r="51" spans="1:7" s="30" customFormat="1" ht="31.5" hidden="1" outlineLevel="1" x14ac:dyDescent="0.25">
      <c r="A51" s="28">
        <v>24</v>
      </c>
      <c r="B51" s="28" t="s">
        <v>143</v>
      </c>
      <c r="C51" s="28" t="s">
        <v>144</v>
      </c>
      <c r="D51" s="123" t="s">
        <v>181</v>
      </c>
      <c r="E51" s="29">
        <v>42558</v>
      </c>
      <c r="F51" s="125" t="s">
        <v>163</v>
      </c>
      <c r="G51" s="72">
        <v>3.19</v>
      </c>
    </row>
    <row r="52" spans="1:7" s="30" customFormat="1" collapsed="1" x14ac:dyDescent="0.25">
      <c r="A52" s="113" t="s">
        <v>136</v>
      </c>
      <c r="B52" s="114"/>
      <c r="C52" s="114"/>
      <c r="D52" s="114"/>
      <c r="E52" s="114"/>
      <c r="F52" s="115"/>
      <c r="G52" s="84">
        <f>SUM(G28:G51)</f>
        <v>3197.76</v>
      </c>
    </row>
    <row r="53" spans="1:7" s="30" customFormat="1" outlineLevel="1" x14ac:dyDescent="0.25">
      <c r="A53" s="28">
        <v>1</v>
      </c>
      <c r="B53" s="28" t="s">
        <v>143</v>
      </c>
      <c r="C53" s="28" t="s">
        <v>144</v>
      </c>
      <c r="D53" s="123" t="s">
        <v>211</v>
      </c>
      <c r="E53" s="29">
        <v>42587</v>
      </c>
      <c r="F53" s="93" t="s">
        <v>160</v>
      </c>
      <c r="G53" s="72">
        <v>315.39999999999998</v>
      </c>
    </row>
    <row r="54" spans="1:7" s="30" customFormat="1" ht="110.25" outlineLevel="1" x14ac:dyDescent="0.25">
      <c r="A54" s="28">
        <v>2</v>
      </c>
      <c r="B54" s="28" t="s">
        <v>143</v>
      </c>
      <c r="C54" s="28" t="s">
        <v>144</v>
      </c>
      <c r="D54" s="123" t="s">
        <v>211</v>
      </c>
      <c r="E54" s="29">
        <v>42587</v>
      </c>
      <c r="F54" s="93" t="s">
        <v>161</v>
      </c>
      <c r="G54" s="72">
        <v>82.92</v>
      </c>
    </row>
    <row r="55" spans="1:7" s="30" customFormat="1" ht="31.5" outlineLevel="1" x14ac:dyDescent="0.25">
      <c r="A55" s="28">
        <v>3</v>
      </c>
      <c r="B55" s="28" t="s">
        <v>143</v>
      </c>
      <c r="C55" s="28" t="s">
        <v>144</v>
      </c>
      <c r="D55" s="123" t="s">
        <v>211</v>
      </c>
      <c r="E55" s="29">
        <v>42587</v>
      </c>
      <c r="F55" s="93" t="s">
        <v>162</v>
      </c>
      <c r="G55" s="72">
        <v>131.44999999999999</v>
      </c>
    </row>
    <row r="56" spans="1:7" s="30" customFormat="1" ht="31.5" outlineLevel="1" x14ac:dyDescent="0.25">
      <c r="A56" s="28">
        <v>4</v>
      </c>
      <c r="B56" s="28" t="s">
        <v>143</v>
      </c>
      <c r="C56" s="28" t="s">
        <v>144</v>
      </c>
      <c r="D56" s="123" t="s">
        <v>211</v>
      </c>
      <c r="E56" s="29">
        <v>42587</v>
      </c>
      <c r="F56" s="93" t="s">
        <v>163</v>
      </c>
      <c r="G56" s="72">
        <v>3.19</v>
      </c>
    </row>
    <row r="57" spans="1:7" s="30" customFormat="1" outlineLevel="1" x14ac:dyDescent="0.25">
      <c r="A57" s="28">
        <v>5</v>
      </c>
      <c r="B57" s="28" t="s">
        <v>143</v>
      </c>
      <c r="C57" s="28" t="s">
        <v>144</v>
      </c>
      <c r="D57" s="123" t="s">
        <v>212</v>
      </c>
      <c r="E57" s="29">
        <v>42620</v>
      </c>
      <c r="F57" s="93" t="s">
        <v>160</v>
      </c>
      <c r="G57" s="72">
        <v>315.39999999999998</v>
      </c>
    </row>
    <row r="58" spans="1:7" s="30" customFormat="1" ht="110.25" outlineLevel="1" x14ac:dyDescent="0.25">
      <c r="A58" s="28">
        <v>6</v>
      </c>
      <c r="B58" s="28" t="s">
        <v>143</v>
      </c>
      <c r="C58" s="28" t="s">
        <v>144</v>
      </c>
      <c r="D58" s="123" t="s">
        <v>212</v>
      </c>
      <c r="E58" s="29">
        <v>42620</v>
      </c>
      <c r="F58" s="93" t="s">
        <v>161</v>
      </c>
      <c r="G58" s="72">
        <v>82.92</v>
      </c>
    </row>
    <row r="59" spans="1:7" s="30" customFormat="1" ht="31.5" outlineLevel="1" x14ac:dyDescent="0.25">
      <c r="A59" s="28">
        <v>7</v>
      </c>
      <c r="B59" s="28" t="s">
        <v>143</v>
      </c>
      <c r="C59" s="28" t="s">
        <v>144</v>
      </c>
      <c r="D59" s="123" t="s">
        <v>212</v>
      </c>
      <c r="E59" s="29">
        <v>42620</v>
      </c>
      <c r="F59" s="93" t="s">
        <v>162</v>
      </c>
      <c r="G59" s="72">
        <v>131.44</v>
      </c>
    </row>
    <row r="60" spans="1:7" s="30" customFormat="1" ht="31.5" outlineLevel="1" x14ac:dyDescent="0.25">
      <c r="A60" s="28">
        <v>8</v>
      </c>
      <c r="B60" s="28" t="s">
        <v>143</v>
      </c>
      <c r="C60" s="28" t="s">
        <v>144</v>
      </c>
      <c r="D60" s="123" t="s">
        <v>212</v>
      </c>
      <c r="E60" s="29">
        <v>42620</v>
      </c>
      <c r="F60" s="93" t="s">
        <v>163</v>
      </c>
      <c r="G60" s="72">
        <v>3.19</v>
      </c>
    </row>
    <row r="61" spans="1:7" s="30" customFormat="1" outlineLevel="1" x14ac:dyDescent="0.25">
      <c r="A61" s="28">
        <v>9</v>
      </c>
      <c r="B61" s="132" t="s">
        <v>143</v>
      </c>
      <c r="C61" s="132" t="s">
        <v>144</v>
      </c>
      <c r="D61" s="133" t="s">
        <v>213</v>
      </c>
      <c r="E61" s="134">
        <v>42650</v>
      </c>
      <c r="F61" s="135" t="s">
        <v>160</v>
      </c>
      <c r="G61" s="141">
        <v>328.65</v>
      </c>
    </row>
    <row r="62" spans="1:7" s="30" customFormat="1" ht="110.25" outlineLevel="1" x14ac:dyDescent="0.25">
      <c r="A62" s="28">
        <v>10</v>
      </c>
      <c r="B62" s="132" t="s">
        <v>143</v>
      </c>
      <c r="C62" s="132" t="s">
        <v>144</v>
      </c>
      <c r="D62" s="133" t="s">
        <v>213</v>
      </c>
      <c r="E62" s="134">
        <v>42650</v>
      </c>
      <c r="F62" s="135" t="s">
        <v>161</v>
      </c>
      <c r="G62" s="143">
        <v>86.85</v>
      </c>
    </row>
    <row r="63" spans="1:7" s="30" customFormat="1" ht="31.5" outlineLevel="1" x14ac:dyDescent="0.25">
      <c r="A63" s="28">
        <v>11</v>
      </c>
      <c r="B63" s="132" t="s">
        <v>143</v>
      </c>
      <c r="C63" s="132" t="s">
        <v>144</v>
      </c>
      <c r="D63" s="133" t="s">
        <v>213</v>
      </c>
      <c r="E63" s="134">
        <v>42650</v>
      </c>
      <c r="F63" s="135" t="s">
        <v>162</v>
      </c>
      <c r="G63" s="143">
        <v>137.11000000000001</v>
      </c>
    </row>
    <row r="64" spans="1:7" s="30" customFormat="1" ht="31.5" outlineLevel="1" x14ac:dyDescent="0.25">
      <c r="A64" s="28">
        <v>12</v>
      </c>
      <c r="B64" s="132" t="s">
        <v>143</v>
      </c>
      <c r="C64" s="132" t="s">
        <v>144</v>
      </c>
      <c r="D64" s="133" t="s">
        <v>213</v>
      </c>
      <c r="E64" s="134">
        <v>42650</v>
      </c>
      <c r="F64" s="135" t="s">
        <v>163</v>
      </c>
      <c r="G64" s="143">
        <v>3.32</v>
      </c>
    </row>
    <row r="65" spans="1:7" s="30" customFormat="1" outlineLevel="1" x14ac:dyDescent="0.25">
      <c r="A65" s="28">
        <v>13</v>
      </c>
      <c r="B65" s="142" t="s">
        <v>143</v>
      </c>
      <c r="C65" s="142" t="s">
        <v>144</v>
      </c>
      <c r="D65" s="138" t="s">
        <v>164</v>
      </c>
      <c r="E65" s="140">
        <v>42681</v>
      </c>
      <c r="F65" s="137" t="s">
        <v>160</v>
      </c>
      <c r="G65" s="141">
        <v>315.39999999999998</v>
      </c>
    </row>
    <row r="66" spans="1:7" s="30" customFormat="1" ht="110.25" outlineLevel="1" x14ac:dyDescent="0.25">
      <c r="A66" s="28">
        <v>14</v>
      </c>
      <c r="B66" s="142" t="s">
        <v>143</v>
      </c>
      <c r="C66" s="142" t="s">
        <v>144</v>
      </c>
      <c r="D66" s="138" t="s">
        <v>164</v>
      </c>
      <c r="E66" s="140">
        <v>42681</v>
      </c>
      <c r="F66" s="137" t="s">
        <v>161</v>
      </c>
      <c r="G66" s="141">
        <v>82.94</v>
      </c>
    </row>
    <row r="67" spans="1:7" s="30" customFormat="1" ht="31.5" outlineLevel="1" x14ac:dyDescent="0.25">
      <c r="A67" s="28">
        <v>15</v>
      </c>
      <c r="B67" s="142" t="s">
        <v>143</v>
      </c>
      <c r="C67" s="142" t="s">
        <v>144</v>
      </c>
      <c r="D67" s="138" t="s">
        <v>164</v>
      </c>
      <c r="E67" s="140">
        <v>42681</v>
      </c>
      <c r="F67" s="137" t="s">
        <v>162</v>
      </c>
      <c r="G67" s="141">
        <v>131.44999999999999</v>
      </c>
    </row>
    <row r="68" spans="1:7" s="30" customFormat="1" ht="31.5" outlineLevel="1" x14ac:dyDescent="0.25">
      <c r="A68" s="28">
        <v>16</v>
      </c>
      <c r="B68" s="142" t="s">
        <v>143</v>
      </c>
      <c r="C68" s="142" t="s">
        <v>144</v>
      </c>
      <c r="D68" s="138" t="s">
        <v>164</v>
      </c>
      <c r="E68" s="140">
        <v>42681</v>
      </c>
      <c r="F68" s="137" t="s">
        <v>163</v>
      </c>
      <c r="G68" s="141">
        <v>3.19</v>
      </c>
    </row>
    <row r="69" spans="1:7" s="30" customFormat="1" outlineLevel="1" x14ac:dyDescent="0.25">
      <c r="A69" s="28">
        <v>17</v>
      </c>
      <c r="B69" s="28" t="s">
        <v>143</v>
      </c>
      <c r="C69" s="28" t="s">
        <v>144</v>
      </c>
      <c r="D69" s="123" t="s">
        <v>214</v>
      </c>
      <c r="E69" s="29">
        <v>42711</v>
      </c>
      <c r="F69" s="93" t="s">
        <v>160</v>
      </c>
      <c r="G69" s="72">
        <v>315.39999999999998</v>
      </c>
    </row>
    <row r="70" spans="1:7" s="30" customFormat="1" ht="110.25" outlineLevel="1" x14ac:dyDescent="0.25">
      <c r="A70" s="28">
        <v>18</v>
      </c>
      <c r="B70" s="28" t="s">
        <v>143</v>
      </c>
      <c r="C70" s="28" t="s">
        <v>144</v>
      </c>
      <c r="D70" s="123" t="s">
        <v>214</v>
      </c>
      <c r="E70" s="29">
        <v>42711</v>
      </c>
      <c r="F70" s="93" t="s">
        <v>161</v>
      </c>
      <c r="G70" s="72">
        <v>82.92</v>
      </c>
    </row>
    <row r="71" spans="1:7" s="30" customFormat="1" ht="31.5" outlineLevel="1" x14ac:dyDescent="0.25">
      <c r="A71" s="28">
        <v>19</v>
      </c>
      <c r="B71" s="28" t="s">
        <v>143</v>
      </c>
      <c r="C71" s="28" t="s">
        <v>144</v>
      </c>
      <c r="D71" s="123" t="s">
        <v>214</v>
      </c>
      <c r="E71" s="29">
        <v>42711</v>
      </c>
      <c r="F71" s="93" t="s">
        <v>162</v>
      </c>
      <c r="G71" s="72">
        <v>131.44999999999999</v>
      </c>
    </row>
    <row r="72" spans="1:7" s="30" customFormat="1" ht="31.5" outlineLevel="1" x14ac:dyDescent="0.25">
      <c r="A72" s="28">
        <v>20</v>
      </c>
      <c r="B72" s="28" t="s">
        <v>143</v>
      </c>
      <c r="C72" s="28" t="s">
        <v>144</v>
      </c>
      <c r="D72" s="123" t="s">
        <v>214</v>
      </c>
      <c r="E72" s="29">
        <v>42711</v>
      </c>
      <c r="F72" s="93" t="s">
        <v>163</v>
      </c>
      <c r="G72" s="72">
        <v>3.19</v>
      </c>
    </row>
    <row r="73" spans="1:7" s="30" customFormat="1" outlineLevel="1" x14ac:dyDescent="0.25">
      <c r="A73" s="28">
        <v>21</v>
      </c>
      <c r="B73" s="28" t="s">
        <v>143</v>
      </c>
      <c r="C73" s="28" t="s">
        <v>144</v>
      </c>
      <c r="D73" s="123" t="s">
        <v>215</v>
      </c>
      <c r="E73" s="29">
        <v>42741</v>
      </c>
      <c r="F73" s="93" t="s">
        <v>160</v>
      </c>
      <c r="G73" s="141">
        <v>315.89999999999998</v>
      </c>
    </row>
    <row r="74" spans="1:7" s="30" customFormat="1" ht="110.25" outlineLevel="1" x14ac:dyDescent="0.25">
      <c r="A74" s="28">
        <v>22</v>
      </c>
      <c r="B74" s="28" t="s">
        <v>143</v>
      </c>
      <c r="C74" s="28" t="s">
        <v>144</v>
      </c>
      <c r="D74" s="123" t="s">
        <v>215</v>
      </c>
      <c r="E74" s="29">
        <v>42741</v>
      </c>
      <c r="F74" s="93" t="s">
        <v>161</v>
      </c>
      <c r="G74" s="141">
        <v>82.42</v>
      </c>
    </row>
    <row r="75" spans="1:7" s="30" customFormat="1" ht="31.5" outlineLevel="1" x14ac:dyDescent="0.25">
      <c r="A75" s="28">
        <v>23</v>
      </c>
      <c r="B75" s="28" t="s">
        <v>143</v>
      </c>
      <c r="C75" s="28" t="s">
        <v>144</v>
      </c>
      <c r="D75" s="123" t="s">
        <v>215</v>
      </c>
      <c r="E75" s="29">
        <v>42741</v>
      </c>
      <c r="F75" s="93" t="s">
        <v>162</v>
      </c>
      <c r="G75" s="141">
        <v>131.44999999999999</v>
      </c>
    </row>
    <row r="76" spans="1:7" s="30" customFormat="1" ht="31.5" outlineLevel="1" x14ac:dyDescent="0.25">
      <c r="A76" s="28">
        <v>24</v>
      </c>
      <c r="B76" s="28" t="s">
        <v>143</v>
      </c>
      <c r="C76" s="28" t="s">
        <v>144</v>
      </c>
      <c r="D76" s="123" t="s">
        <v>215</v>
      </c>
      <c r="E76" s="29">
        <v>42741</v>
      </c>
      <c r="F76" s="93" t="s">
        <v>163</v>
      </c>
      <c r="G76" s="141">
        <v>3.19</v>
      </c>
    </row>
    <row r="77" spans="1:7" x14ac:dyDescent="0.25">
      <c r="A77" s="113" t="s">
        <v>137</v>
      </c>
      <c r="B77" s="114"/>
      <c r="C77" s="114"/>
      <c r="D77" s="114"/>
      <c r="E77" s="114"/>
      <c r="F77" s="115"/>
      <c r="G77" s="83">
        <f>SUM(G53:G76)</f>
        <v>3220.74</v>
      </c>
    </row>
    <row r="78" spans="1:7" s="30" customFormat="1" x14ac:dyDescent="0.25">
      <c r="A78" s="28">
        <v>1</v>
      </c>
      <c r="B78" s="28" t="s">
        <v>143</v>
      </c>
      <c r="C78" s="28" t="s">
        <v>144</v>
      </c>
      <c r="D78" s="123" t="s">
        <v>262</v>
      </c>
      <c r="E78" s="29">
        <v>42773</v>
      </c>
      <c r="F78" s="93" t="s">
        <v>160</v>
      </c>
      <c r="G78" s="72">
        <v>315.89999999999998</v>
      </c>
    </row>
    <row r="79" spans="1:7" s="30" customFormat="1" ht="110.25" x14ac:dyDescent="0.25">
      <c r="A79" s="28">
        <v>2</v>
      </c>
      <c r="B79" s="28" t="s">
        <v>143</v>
      </c>
      <c r="C79" s="28" t="s">
        <v>144</v>
      </c>
      <c r="D79" s="123" t="s">
        <v>262</v>
      </c>
      <c r="E79" s="29">
        <v>42773</v>
      </c>
      <c r="F79" s="93" t="s">
        <v>161</v>
      </c>
      <c r="G79" s="72">
        <v>82.42</v>
      </c>
    </row>
    <row r="80" spans="1:7" s="30" customFormat="1" ht="31.5" x14ac:dyDescent="0.25">
      <c r="A80" s="28">
        <v>3</v>
      </c>
      <c r="B80" s="28" t="s">
        <v>143</v>
      </c>
      <c r="C80" s="28" t="s">
        <v>144</v>
      </c>
      <c r="D80" s="123" t="s">
        <v>262</v>
      </c>
      <c r="E80" s="29">
        <v>42773</v>
      </c>
      <c r="F80" s="93" t="s">
        <v>162</v>
      </c>
      <c r="G80" s="72">
        <v>131.44999999999999</v>
      </c>
    </row>
    <row r="81" spans="1:13" s="30" customFormat="1" ht="31.5" x14ac:dyDescent="0.25">
      <c r="A81" s="28">
        <v>4</v>
      </c>
      <c r="B81" s="28" t="s">
        <v>143</v>
      </c>
      <c r="C81" s="28" t="s">
        <v>144</v>
      </c>
      <c r="D81" s="123" t="s">
        <v>262</v>
      </c>
      <c r="E81" s="29">
        <v>42773</v>
      </c>
      <c r="F81" s="93" t="s">
        <v>163</v>
      </c>
      <c r="G81" s="72">
        <v>3.19</v>
      </c>
    </row>
    <row r="82" spans="1:13" s="30" customFormat="1" x14ac:dyDescent="0.25">
      <c r="A82" s="28">
        <v>5</v>
      </c>
      <c r="B82" s="28" t="s">
        <v>143</v>
      </c>
      <c r="C82" s="28" t="s">
        <v>144</v>
      </c>
      <c r="D82" s="123" t="s">
        <v>263</v>
      </c>
      <c r="E82" s="29">
        <v>42801</v>
      </c>
      <c r="F82" s="93" t="s">
        <v>160</v>
      </c>
      <c r="G82" s="72">
        <v>297.22000000000003</v>
      </c>
    </row>
    <row r="83" spans="1:13" s="30" customFormat="1" ht="110.25" x14ac:dyDescent="0.25">
      <c r="A83" s="28">
        <v>6</v>
      </c>
      <c r="B83" s="28" t="s">
        <v>143</v>
      </c>
      <c r="C83" s="28" t="s">
        <v>144</v>
      </c>
      <c r="D83" s="123" t="s">
        <v>263</v>
      </c>
      <c r="E83" s="29">
        <v>42801</v>
      </c>
      <c r="F83" s="93" t="s">
        <v>161</v>
      </c>
      <c r="G83" s="72">
        <v>76.900000000000006</v>
      </c>
      <c r="M83" s="151"/>
    </row>
    <row r="84" spans="1:13" s="30" customFormat="1" ht="31.5" x14ac:dyDescent="0.25">
      <c r="A84" s="28">
        <v>7</v>
      </c>
      <c r="B84" s="28" t="s">
        <v>143</v>
      </c>
      <c r="C84" s="28" t="s">
        <v>144</v>
      </c>
      <c r="D84" s="123" t="s">
        <v>263</v>
      </c>
      <c r="E84" s="29">
        <v>42801</v>
      </c>
      <c r="F84" s="93" t="s">
        <v>162</v>
      </c>
      <c r="G84" s="72">
        <v>123.46</v>
      </c>
    </row>
    <row r="85" spans="1:13" s="30" customFormat="1" ht="31.5" x14ac:dyDescent="0.25">
      <c r="A85" s="28">
        <v>8</v>
      </c>
      <c r="B85" s="28" t="s">
        <v>143</v>
      </c>
      <c r="C85" s="28" t="s">
        <v>144</v>
      </c>
      <c r="D85" s="123" t="s">
        <v>263</v>
      </c>
      <c r="E85" s="29">
        <v>42801</v>
      </c>
      <c r="F85" s="93" t="s">
        <v>163</v>
      </c>
      <c r="G85" s="72">
        <v>2.99</v>
      </c>
    </row>
    <row r="86" spans="1:13" s="30" customFormat="1" x14ac:dyDescent="0.25">
      <c r="A86" s="28">
        <v>9</v>
      </c>
      <c r="B86" s="28" t="s">
        <v>143</v>
      </c>
      <c r="C86" s="28" t="s">
        <v>144</v>
      </c>
      <c r="D86" s="123" t="s">
        <v>264</v>
      </c>
      <c r="E86" s="29">
        <v>42832</v>
      </c>
      <c r="F86" s="93" t="s">
        <v>160</v>
      </c>
      <c r="G86" s="72">
        <v>282.08</v>
      </c>
    </row>
    <row r="87" spans="1:13" s="30" customFormat="1" ht="110.25" x14ac:dyDescent="0.25">
      <c r="A87" s="28">
        <v>10</v>
      </c>
      <c r="B87" s="28" t="s">
        <v>143</v>
      </c>
      <c r="C87" s="28" t="s">
        <v>144</v>
      </c>
      <c r="D87" s="123" t="s">
        <v>264</v>
      </c>
      <c r="E87" s="29">
        <v>42832</v>
      </c>
      <c r="F87" s="93" t="s">
        <v>161</v>
      </c>
      <c r="G87" s="72">
        <v>72.41</v>
      </c>
    </row>
    <row r="88" spans="1:13" s="30" customFormat="1" ht="31.5" x14ac:dyDescent="0.25">
      <c r="A88" s="28">
        <v>11</v>
      </c>
      <c r="B88" s="28" t="s">
        <v>143</v>
      </c>
      <c r="C88" s="28" t="s">
        <v>144</v>
      </c>
      <c r="D88" s="123" t="s">
        <v>264</v>
      </c>
      <c r="E88" s="29">
        <v>42832</v>
      </c>
      <c r="F88" s="93" t="s">
        <v>162</v>
      </c>
      <c r="G88" s="72">
        <v>116.98</v>
      </c>
    </row>
    <row r="89" spans="1:13" s="30" customFormat="1" ht="31.5" x14ac:dyDescent="0.25">
      <c r="A89" s="28">
        <v>12</v>
      </c>
      <c r="B89" s="28" t="s">
        <v>143</v>
      </c>
      <c r="C89" s="28" t="s">
        <v>144</v>
      </c>
      <c r="D89" s="123" t="s">
        <v>264</v>
      </c>
      <c r="E89" s="29">
        <v>42832</v>
      </c>
      <c r="F89" s="93" t="s">
        <v>163</v>
      </c>
      <c r="G89" s="72">
        <v>2.84</v>
      </c>
    </row>
    <row r="90" spans="1:13" s="30" customFormat="1" x14ac:dyDescent="0.25">
      <c r="A90" s="28">
        <v>13</v>
      </c>
      <c r="B90" s="28" t="s">
        <v>143</v>
      </c>
      <c r="C90" s="28" t="s">
        <v>144</v>
      </c>
      <c r="D90" s="123" t="s">
        <v>265</v>
      </c>
      <c r="E90" s="29">
        <v>42860</v>
      </c>
      <c r="F90" s="93" t="s">
        <v>160</v>
      </c>
      <c r="G90" s="72">
        <v>309.35000000000002</v>
      </c>
    </row>
    <row r="91" spans="1:13" s="30" customFormat="1" ht="110.25" x14ac:dyDescent="0.25">
      <c r="A91" s="28">
        <v>14</v>
      </c>
      <c r="B91" s="28" t="s">
        <v>143</v>
      </c>
      <c r="C91" s="28" t="s">
        <v>144</v>
      </c>
      <c r="D91" s="123" t="s">
        <v>265</v>
      </c>
      <c r="E91" s="29">
        <v>42860</v>
      </c>
      <c r="F91" s="93" t="s">
        <v>161</v>
      </c>
      <c r="G91" s="72">
        <v>80.5</v>
      </c>
    </row>
    <row r="92" spans="1:13" s="30" customFormat="1" ht="31.5" x14ac:dyDescent="0.25">
      <c r="A92" s="28">
        <v>15</v>
      </c>
      <c r="B92" s="28" t="s">
        <v>143</v>
      </c>
      <c r="C92" s="28" t="s">
        <v>144</v>
      </c>
      <c r="D92" s="123" t="s">
        <v>265</v>
      </c>
      <c r="E92" s="29">
        <v>42860</v>
      </c>
      <c r="F92" s="93" t="s">
        <v>162</v>
      </c>
      <c r="G92" s="72">
        <v>128.65</v>
      </c>
    </row>
    <row r="93" spans="1:13" s="30" customFormat="1" ht="31.5" x14ac:dyDescent="0.25">
      <c r="A93" s="28">
        <v>16</v>
      </c>
      <c r="B93" s="28" t="s">
        <v>143</v>
      </c>
      <c r="C93" s="28" t="s">
        <v>144</v>
      </c>
      <c r="D93" s="123" t="s">
        <v>265</v>
      </c>
      <c r="E93" s="29">
        <v>42860</v>
      </c>
      <c r="F93" s="93" t="s">
        <v>163</v>
      </c>
      <c r="G93" s="72">
        <v>3.12</v>
      </c>
    </row>
    <row r="94" spans="1:13" s="30" customFormat="1" x14ac:dyDescent="0.25">
      <c r="A94" s="28">
        <v>17</v>
      </c>
      <c r="B94" s="28" t="s">
        <v>143</v>
      </c>
      <c r="C94" s="28" t="s">
        <v>144</v>
      </c>
      <c r="D94" s="123" t="s">
        <v>266</v>
      </c>
      <c r="E94" s="29">
        <v>42528</v>
      </c>
      <c r="F94" s="93" t="s">
        <v>160</v>
      </c>
      <c r="G94" s="72">
        <v>300.16000000000003</v>
      </c>
    </row>
    <row r="95" spans="1:13" s="30" customFormat="1" ht="110.25" x14ac:dyDescent="0.25">
      <c r="A95" s="28">
        <v>18</v>
      </c>
      <c r="B95" s="28" t="s">
        <v>143</v>
      </c>
      <c r="C95" s="28" t="s">
        <v>144</v>
      </c>
      <c r="D95" s="123" t="s">
        <v>266</v>
      </c>
      <c r="E95" s="29">
        <v>42528</v>
      </c>
      <c r="F95" s="93" t="s">
        <v>161</v>
      </c>
      <c r="G95" s="72">
        <v>77.72</v>
      </c>
    </row>
    <row r="96" spans="1:13" s="30" customFormat="1" ht="31.5" x14ac:dyDescent="0.25">
      <c r="A96" s="28">
        <v>19</v>
      </c>
      <c r="B96" s="28" t="s">
        <v>143</v>
      </c>
      <c r="C96" s="28" t="s">
        <v>144</v>
      </c>
      <c r="D96" s="123" t="s">
        <v>266</v>
      </c>
      <c r="E96" s="29">
        <v>42528</v>
      </c>
      <c r="F96" s="93" t="s">
        <v>162</v>
      </c>
      <c r="G96" s="72">
        <v>124.7</v>
      </c>
    </row>
    <row r="97" spans="1:7" s="30" customFormat="1" ht="31.5" x14ac:dyDescent="0.25">
      <c r="A97" s="28">
        <v>20</v>
      </c>
      <c r="B97" s="28" t="s">
        <v>143</v>
      </c>
      <c r="C97" s="28" t="s">
        <v>144</v>
      </c>
      <c r="D97" s="123" t="s">
        <v>266</v>
      </c>
      <c r="E97" s="29">
        <v>42528</v>
      </c>
      <c r="F97" s="93" t="s">
        <v>163</v>
      </c>
      <c r="G97" s="72">
        <v>3.02</v>
      </c>
    </row>
    <row r="98" spans="1:7" s="30" customFormat="1" x14ac:dyDescent="0.25">
      <c r="A98" s="28">
        <v>21</v>
      </c>
      <c r="B98" s="28" t="s">
        <v>143</v>
      </c>
      <c r="C98" s="28" t="s">
        <v>144</v>
      </c>
      <c r="D98" s="123" t="s">
        <v>267</v>
      </c>
      <c r="E98" s="29">
        <v>42923</v>
      </c>
      <c r="F98" s="93" t="s">
        <v>160</v>
      </c>
      <c r="G98" s="72">
        <v>310.52999999999997</v>
      </c>
    </row>
    <row r="99" spans="1:7" s="30" customFormat="1" ht="110.25" x14ac:dyDescent="0.25">
      <c r="A99" s="28">
        <v>22</v>
      </c>
      <c r="B99" s="28" t="s">
        <v>143</v>
      </c>
      <c r="C99" s="28" t="s">
        <v>144</v>
      </c>
      <c r="D99" s="123" t="s">
        <v>267</v>
      </c>
      <c r="E99" s="29">
        <v>42923</v>
      </c>
      <c r="F99" s="93" t="s">
        <v>161</v>
      </c>
      <c r="G99" s="72">
        <v>81.040000000000006</v>
      </c>
    </row>
    <row r="100" spans="1:7" s="30" customFormat="1" ht="31.5" x14ac:dyDescent="0.25">
      <c r="A100" s="28">
        <v>23</v>
      </c>
      <c r="B100" s="28" t="s">
        <v>143</v>
      </c>
      <c r="C100" s="28" t="s">
        <v>144</v>
      </c>
      <c r="D100" s="123" t="s">
        <v>267</v>
      </c>
      <c r="E100" s="29">
        <v>42923</v>
      </c>
      <c r="F100" s="93" t="s">
        <v>162</v>
      </c>
      <c r="G100" s="72">
        <v>129.22</v>
      </c>
    </row>
    <row r="101" spans="1:7" s="30" customFormat="1" ht="31.5" x14ac:dyDescent="0.25">
      <c r="A101" s="28">
        <v>24</v>
      </c>
      <c r="B101" s="28" t="s">
        <v>143</v>
      </c>
      <c r="C101" s="28" t="s">
        <v>144</v>
      </c>
      <c r="D101" s="123" t="s">
        <v>267</v>
      </c>
      <c r="E101" s="29">
        <v>42923</v>
      </c>
      <c r="F101" s="93" t="s">
        <v>163</v>
      </c>
      <c r="G101" s="72">
        <v>3.13</v>
      </c>
    </row>
    <row r="102" spans="1:7" s="30" customFormat="1" x14ac:dyDescent="0.25">
      <c r="A102" s="113" t="s">
        <v>138</v>
      </c>
      <c r="B102" s="114"/>
      <c r="C102" s="114"/>
      <c r="D102" s="114"/>
      <c r="E102" s="114"/>
      <c r="F102" s="115"/>
      <c r="G102" s="84">
        <f>SUM(G78:G101)</f>
        <v>3058.9799999999991</v>
      </c>
    </row>
    <row r="103" spans="1:7" x14ac:dyDescent="0.25">
      <c r="A103" s="28"/>
      <c r="B103" s="28"/>
      <c r="C103" s="28"/>
      <c r="D103" s="29"/>
      <c r="E103" s="29"/>
      <c r="F103" s="28"/>
      <c r="G103" s="72"/>
    </row>
    <row r="104" spans="1:7" x14ac:dyDescent="0.25">
      <c r="A104" s="28"/>
      <c r="B104" s="28"/>
      <c r="C104" s="28"/>
      <c r="D104" s="29"/>
      <c r="E104" s="28"/>
      <c r="F104" s="28"/>
      <c r="G104" s="72"/>
    </row>
    <row r="105" spans="1:7" x14ac:dyDescent="0.25">
      <c r="A105" s="28"/>
      <c r="B105" s="28"/>
      <c r="C105" s="28"/>
      <c r="D105" s="29"/>
      <c r="E105" s="28"/>
      <c r="F105" s="28"/>
      <c r="G105" s="72"/>
    </row>
    <row r="106" spans="1:7" x14ac:dyDescent="0.25">
      <c r="A106" s="28"/>
      <c r="B106" s="28"/>
      <c r="C106" s="28"/>
      <c r="D106" s="29"/>
      <c r="E106" s="29"/>
      <c r="F106" s="28"/>
      <c r="G106" s="72"/>
    </row>
    <row r="107" spans="1:7" x14ac:dyDescent="0.25">
      <c r="A107" s="28"/>
      <c r="B107" s="28"/>
      <c r="C107" s="28"/>
      <c r="D107" s="29"/>
      <c r="E107" s="28"/>
      <c r="F107" s="28"/>
      <c r="G107" s="72"/>
    </row>
    <row r="108" spans="1:7" x14ac:dyDescent="0.25">
      <c r="A108" s="210" t="s">
        <v>246</v>
      </c>
      <c r="B108" s="211"/>
      <c r="C108" s="211"/>
      <c r="D108" s="211"/>
      <c r="E108" s="211"/>
      <c r="F108" s="212"/>
      <c r="G108" s="83">
        <f>SUM(G103:G107)</f>
        <v>0</v>
      </c>
    </row>
    <row r="109" spans="1:7" x14ac:dyDescent="0.25">
      <c r="A109" s="28"/>
      <c r="B109" s="28"/>
      <c r="C109" s="28"/>
      <c r="D109" s="29"/>
      <c r="E109" s="29"/>
      <c r="F109" s="28"/>
      <c r="G109" s="72"/>
    </row>
    <row r="110" spans="1:7" x14ac:dyDescent="0.25">
      <c r="A110" s="28"/>
      <c r="B110" s="28"/>
      <c r="C110" s="28"/>
      <c r="D110" s="29"/>
      <c r="E110" s="28"/>
      <c r="F110" s="28"/>
      <c r="G110" s="72"/>
    </row>
    <row r="111" spans="1:7" x14ac:dyDescent="0.25">
      <c r="A111" s="28"/>
      <c r="B111" s="28"/>
      <c r="C111" s="28"/>
      <c r="D111" s="29"/>
      <c r="E111" s="28"/>
      <c r="F111" s="28"/>
      <c r="G111" s="72"/>
    </row>
    <row r="112" spans="1:7" x14ac:dyDescent="0.25">
      <c r="A112" s="28"/>
      <c r="B112" s="28"/>
      <c r="C112" s="28"/>
      <c r="D112" s="29"/>
      <c r="E112" s="29"/>
      <c r="F112" s="28"/>
      <c r="G112" s="72"/>
    </row>
    <row r="113" spans="1:7" x14ac:dyDescent="0.25">
      <c r="A113" s="28"/>
      <c r="B113" s="28"/>
      <c r="C113" s="28"/>
      <c r="D113" s="29"/>
      <c r="E113" s="28"/>
      <c r="F113" s="28"/>
      <c r="G113" s="72"/>
    </row>
    <row r="114" spans="1:7" x14ac:dyDescent="0.25">
      <c r="A114" s="210" t="s">
        <v>247</v>
      </c>
      <c r="B114" s="211"/>
      <c r="C114" s="211"/>
      <c r="D114" s="211"/>
      <c r="E114" s="211"/>
      <c r="F114" s="212"/>
      <c r="G114" s="84">
        <f>SUM(G109:G113)</f>
        <v>0</v>
      </c>
    </row>
    <row r="115" spans="1:7" x14ac:dyDescent="0.25">
      <c r="A115" s="213" t="s">
        <v>58</v>
      </c>
      <c r="B115" s="213"/>
      <c r="C115" s="214"/>
      <c r="D115" s="17"/>
      <c r="E115" s="17"/>
      <c r="F115" s="17"/>
      <c r="G115" s="83">
        <f>SUM(G77+G102+G108+G114+G52+G27)</f>
        <v>13263.08</v>
      </c>
    </row>
  </sheetData>
  <sheetProtection formatCells="0" formatColumns="0" insertColumns="0" insertRows="0" deleteColumns="0" deleteRows="0" selectLockedCells="1"/>
  <mergeCells count="4">
    <mergeCell ref="B5:F5"/>
    <mergeCell ref="A108:F108"/>
    <mergeCell ref="A114:F114"/>
    <mergeCell ref="A115:C1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98"/>
  <sheetViews>
    <sheetView topLeftCell="A77" workbookViewId="0">
      <selection activeCell="L71" sqref="L71"/>
    </sheetView>
  </sheetViews>
  <sheetFormatPr defaultColWidth="9.140625" defaultRowHeight="15.75" outlineLevelRow="1" x14ac:dyDescent="0.25"/>
  <cols>
    <col min="1" max="1" width="9.140625" style="19"/>
    <col min="2" max="2" width="18.28515625" style="19" customWidth="1"/>
    <col min="3" max="3" width="25.5703125" style="19" customWidth="1"/>
    <col min="4" max="4" width="16.7109375" style="15" customWidth="1"/>
    <col min="5" max="5" width="15.7109375" style="15" customWidth="1"/>
    <col min="6" max="6" width="15.42578125" style="19" customWidth="1"/>
    <col min="7" max="7" width="10" style="19" customWidth="1"/>
    <col min="8" max="9" width="9.140625" style="19"/>
    <col min="10" max="11" width="11.28515625" style="19" bestFit="1" customWidth="1"/>
    <col min="12" max="12" width="9.140625" style="19"/>
    <col min="13" max="13" width="10.140625" style="19" bestFit="1" customWidth="1"/>
    <col min="14" max="16384" width="9.140625" style="19"/>
  </cols>
  <sheetData>
    <row r="1" spans="1:11" x14ac:dyDescent="0.25">
      <c r="A1" s="3" t="s">
        <v>139</v>
      </c>
      <c r="B1" s="3"/>
    </row>
    <row r="2" spans="1:11" x14ac:dyDescent="0.25">
      <c r="A2" s="3"/>
      <c r="B2" s="3"/>
    </row>
    <row r="4" spans="1:11" x14ac:dyDescent="0.25">
      <c r="A4" s="221" t="s">
        <v>9</v>
      </c>
      <c r="B4" s="222"/>
      <c r="C4" s="222"/>
      <c r="D4" s="222"/>
      <c r="E4" s="222"/>
      <c r="F4" s="223"/>
      <c r="G4" s="215" t="s">
        <v>14</v>
      </c>
    </row>
    <row r="5" spans="1:11" x14ac:dyDescent="0.25">
      <c r="A5" s="216" t="s">
        <v>1</v>
      </c>
      <c r="B5" s="218" t="s">
        <v>76</v>
      </c>
      <c r="C5" s="219"/>
      <c r="D5" s="219"/>
      <c r="E5" s="219"/>
      <c r="F5" s="220"/>
      <c r="G5" s="215"/>
    </row>
    <row r="6" spans="1:11" ht="31.5" x14ac:dyDescent="0.25">
      <c r="A6" s="217"/>
      <c r="B6" s="5" t="s">
        <v>48</v>
      </c>
      <c r="C6" s="5" t="s">
        <v>49</v>
      </c>
      <c r="D6" s="5" t="s">
        <v>50</v>
      </c>
      <c r="E6" s="5" t="s">
        <v>51</v>
      </c>
      <c r="F6" s="5" t="s">
        <v>52</v>
      </c>
      <c r="G6" s="215"/>
    </row>
    <row r="7" spans="1:11" s="30" customFormat="1" ht="78.75" hidden="1" outlineLevel="1" x14ac:dyDescent="0.25">
      <c r="A7" s="28">
        <v>1</v>
      </c>
      <c r="B7" s="28" t="s">
        <v>141</v>
      </c>
      <c r="C7" s="28" t="s">
        <v>142</v>
      </c>
      <c r="D7" s="121">
        <v>64009</v>
      </c>
      <c r="E7" s="29">
        <v>42366</v>
      </c>
      <c r="F7" s="93" t="s">
        <v>156</v>
      </c>
      <c r="G7" s="72">
        <v>676.12</v>
      </c>
    </row>
    <row r="8" spans="1:11" s="30" customFormat="1" ht="110.25" hidden="1" outlineLevel="1" x14ac:dyDescent="0.25">
      <c r="A8" s="28">
        <v>2</v>
      </c>
      <c r="B8" s="28" t="s">
        <v>141</v>
      </c>
      <c r="C8" s="28" t="s">
        <v>142</v>
      </c>
      <c r="D8" s="122">
        <v>64008</v>
      </c>
      <c r="E8" s="29">
        <v>42366</v>
      </c>
      <c r="F8" s="93" t="s">
        <v>157</v>
      </c>
      <c r="G8" s="72">
        <v>98.63</v>
      </c>
    </row>
    <row r="9" spans="1:11" s="30" customFormat="1" collapsed="1" x14ac:dyDescent="0.25">
      <c r="A9" s="210" t="s">
        <v>135</v>
      </c>
      <c r="B9" s="211"/>
      <c r="C9" s="211"/>
      <c r="D9" s="211"/>
      <c r="E9" s="211"/>
      <c r="F9" s="212"/>
      <c r="G9" s="84">
        <f>SUM(G7:G8)</f>
        <v>774.75</v>
      </c>
    </row>
    <row r="10" spans="1:11" s="30" customFormat="1" ht="141.75" hidden="1" outlineLevel="1" x14ac:dyDescent="0.25">
      <c r="A10" s="28">
        <v>1</v>
      </c>
      <c r="B10" s="93" t="s">
        <v>165</v>
      </c>
      <c r="C10" s="28" t="s">
        <v>142</v>
      </c>
      <c r="D10" s="121">
        <v>160102</v>
      </c>
      <c r="E10" s="29">
        <v>42373</v>
      </c>
      <c r="F10" s="93" t="s">
        <v>166</v>
      </c>
      <c r="G10" s="72">
        <v>469.02</v>
      </c>
      <c r="K10" s="129"/>
    </row>
    <row r="11" spans="1:11" s="30" customFormat="1" ht="126" hidden="1" outlineLevel="1" x14ac:dyDescent="0.25">
      <c r="A11" s="28">
        <v>2</v>
      </c>
      <c r="B11" s="93" t="s">
        <v>167</v>
      </c>
      <c r="C11" s="28" t="s">
        <v>142</v>
      </c>
      <c r="D11" s="121" t="s">
        <v>182</v>
      </c>
      <c r="E11" s="29">
        <v>42380</v>
      </c>
      <c r="F11" s="93" t="s">
        <v>168</v>
      </c>
      <c r="G11" s="72">
        <v>340.26</v>
      </c>
      <c r="K11" s="129"/>
    </row>
    <row r="12" spans="1:11" s="30" customFormat="1" ht="63" hidden="1" outlineLevel="1" x14ac:dyDescent="0.25">
      <c r="A12" s="28">
        <v>3</v>
      </c>
      <c r="B12" s="28" t="s">
        <v>141</v>
      </c>
      <c r="C12" s="28" t="s">
        <v>142</v>
      </c>
      <c r="D12" s="121">
        <v>64072</v>
      </c>
      <c r="E12" s="29">
        <v>42412</v>
      </c>
      <c r="F12" s="93" t="s">
        <v>169</v>
      </c>
      <c r="G12" s="72">
        <v>285.01</v>
      </c>
      <c r="J12"/>
      <c r="K12" s="129"/>
    </row>
    <row r="13" spans="1:11" s="30" customFormat="1" ht="78.75" hidden="1" outlineLevel="1" x14ac:dyDescent="0.25">
      <c r="A13" s="28">
        <v>4</v>
      </c>
      <c r="B13" s="28" t="s">
        <v>141</v>
      </c>
      <c r="C13" s="28" t="s">
        <v>142</v>
      </c>
      <c r="D13" s="121">
        <v>64073</v>
      </c>
      <c r="E13" s="29">
        <v>42412</v>
      </c>
      <c r="F13" s="93" t="s">
        <v>170</v>
      </c>
      <c r="G13" s="72">
        <v>285.01</v>
      </c>
    </row>
    <row r="14" spans="1:11" s="30" customFormat="1" ht="110.25" hidden="1" outlineLevel="1" x14ac:dyDescent="0.25">
      <c r="A14" s="28">
        <v>5</v>
      </c>
      <c r="B14" s="93" t="s">
        <v>165</v>
      </c>
      <c r="C14" s="28" t="s">
        <v>142</v>
      </c>
      <c r="D14" s="121">
        <v>160216</v>
      </c>
      <c r="E14" s="29">
        <v>42419</v>
      </c>
      <c r="F14" s="93" t="s">
        <v>171</v>
      </c>
      <c r="G14" s="72">
        <v>964.44</v>
      </c>
    </row>
    <row r="15" spans="1:11" s="30" customFormat="1" ht="78.75" hidden="1" outlineLevel="1" x14ac:dyDescent="0.25">
      <c r="A15" s="28">
        <v>6</v>
      </c>
      <c r="B15" s="93" t="s">
        <v>172</v>
      </c>
      <c r="C15" s="28" t="s">
        <v>142</v>
      </c>
      <c r="D15" s="121">
        <v>2250244</v>
      </c>
      <c r="E15" s="29">
        <v>42443</v>
      </c>
      <c r="F15" s="93" t="s">
        <v>173</v>
      </c>
      <c r="G15" s="72">
        <v>597.24</v>
      </c>
    </row>
    <row r="16" spans="1:11" s="30" customFormat="1" ht="78.75" hidden="1" outlineLevel="1" x14ac:dyDescent="0.25">
      <c r="A16" s="28">
        <v>7</v>
      </c>
      <c r="B16" s="93" t="s">
        <v>174</v>
      </c>
      <c r="C16" s="28" t="s">
        <v>142</v>
      </c>
      <c r="D16" s="121">
        <v>160187</v>
      </c>
      <c r="E16" s="29">
        <v>42445</v>
      </c>
      <c r="F16" s="93" t="s">
        <v>175</v>
      </c>
      <c r="G16" s="127">
        <v>313.49</v>
      </c>
    </row>
    <row r="17" spans="1:11" s="30" customFormat="1" ht="63" hidden="1" outlineLevel="1" x14ac:dyDescent="0.25">
      <c r="A17" s="28">
        <v>8</v>
      </c>
      <c r="B17" s="28" t="s">
        <v>141</v>
      </c>
      <c r="C17" s="28" t="s">
        <v>142</v>
      </c>
      <c r="D17" s="122">
        <v>64201</v>
      </c>
      <c r="E17" s="29">
        <v>42486</v>
      </c>
      <c r="F17" s="93" t="s">
        <v>183</v>
      </c>
      <c r="G17" s="72">
        <v>504.56</v>
      </c>
    </row>
    <row r="18" spans="1:11" s="30" customFormat="1" ht="47.25" hidden="1" outlineLevel="1" x14ac:dyDescent="0.25">
      <c r="A18" s="28">
        <v>9</v>
      </c>
      <c r="B18" s="28" t="s">
        <v>184</v>
      </c>
      <c r="C18" s="28" t="s">
        <v>142</v>
      </c>
      <c r="D18" s="128" t="s">
        <v>185</v>
      </c>
      <c r="E18" s="29">
        <v>42521</v>
      </c>
      <c r="F18" s="93" t="s">
        <v>191</v>
      </c>
      <c r="G18" s="72">
        <v>677</v>
      </c>
    </row>
    <row r="19" spans="1:11" s="30" customFormat="1" ht="47.25" hidden="1" outlineLevel="1" x14ac:dyDescent="0.25">
      <c r="A19" s="28">
        <v>10</v>
      </c>
      <c r="B19" s="28" t="s">
        <v>186</v>
      </c>
      <c r="C19" s="28" t="s">
        <v>142</v>
      </c>
      <c r="D19" s="122">
        <v>1110</v>
      </c>
      <c r="E19" s="29">
        <v>42526</v>
      </c>
      <c r="F19" s="93" t="s">
        <v>187</v>
      </c>
      <c r="G19" s="72">
        <v>165</v>
      </c>
      <c r="K19" s="129"/>
    </row>
    <row r="20" spans="1:11" s="30" customFormat="1" ht="47.25" hidden="1" outlineLevel="1" x14ac:dyDescent="0.25">
      <c r="A20" s="28">
        <v>11</v>
      </c>
      <c r="B20" s="28" t="s">
        <v>186</v>
      </c>
      <c r="C20" s="28" t="s">
        <v>142</v>
      </c>
      <c r="D20" s="122">
        <v>1112</v>
      </c>
      <c r="E20" s="29">
        <v>42530</v>
      </c>
      <c r="F20" s="93" t="s">
        <v>187</v>
      </c>
      <c r="G20" s="72">
        <v>110</v>
      </c>
      <c r="K20" s="129"/>
    </row>
    <row r="21" spans="1:11" s="30" customFormat="1" ht="47.25" hidden="1" outlineLevel="1" x14ac:dyDescent="0.25">
      <c r="A21" s="28">
        <v>12</v>
      </c>
      <c r="B21" s="28" t="s">
        <v>186</v>
      </c>
      <c r="C21" s="28" t="s">
        <v>142</v>
      </c>
      <c r="D21" s="122">
        <v>1113</v>
      </c>
      <c r="E21" s="29">
        <v>42530</v>
      </c>
      <c r="F21" s="93" t="s">
        <v>187</v>
      </c>
      <c r="G21" s="72">
        <v>55</v>
      </c>
      <c r="K21" s="129"/>
    </row>
    <row r="22" spans="1:11" s="30" customFormat="1" ht="47.25" hidden="1" outlineLevel="1" x14ac:dyDescent="0.25">
      <c r="A22" s="28">
        <v>13</v>
      </c>
      <c r="B22" s="93" t="s">
        <v>167</v>
      </c>
      <c r="C22" s="28" t="s">
        <v>142</v>
      </c>
      <c r="D22" s="122" t="s">
        <v>188</v>
      </c>
      <c r="E22" s="29">
        <v>42531</v>
      </c>
      <c r="F22" s="93" t="s">
        <v>192</v>
      </c>
      <c r="G22" s="72">
        <v>151.25</v>
      </c>
      <c r="K22" s="129"/>
    </row>
    <row r="23" spans="1:11" s="30" customFormat="1" ht="110.25" hidden="1" outlineLevel="1" x14ac:dyDescent="0.25">
      <c r="A23" s="28">
        <v>14</v>
      </c>
      <c r="B23" s="28" t="s">
        <v>141</v>
      </c>
      <c r="C23" s="28" t="s">
        <v>142</v>
      </c>
      <c r="D23" s="128">
        <v>64304</v>
      </c>
      <c r="E23" s="29">
        <v>42542</v>
      </c>
      <c r="F23" s="93" t="s">
        <v>193</v>
      </c>
      <c r="G23" s="72">
        <v>985.52</v>
      </c>
    </row>
    <row r="24" spans="1:11" s="30" customFormat="1" ht="47.25" hidden="1" outlineLevel="1" x14ac:dyDescent="0.25">
      <c r="A24" s="28">
        <v>15</v>
      </c>
      <c r="B24" s="93" t="s">
        <v>174</v>
      </c>
      <c r="C24" s="28" t="s">
        <v>142</v>
      </c>
      <c r="D24" s="122">
        <v>160546</v>
      </c>
      <c r="E24" s="29">
        <v>42550</v>
      </c>
      <c r="F24" s="93" t="s">
        <v>194</v>
      </c>
      <c r="G24" s="72">
        <v>72</v>
      </c>
      <c r="K24" s="129"/>
    </row>
    <row r="25" spans="1:11" s="30" customFormat="1" ht="47.25" hidden="1" outlineLevel="1" x14ac:dyDescent="0.25">
      <c r="A25" s="28">
        <v>16</v>
      </c>
      <c r="B25" s="28" t="s">
        <v>186</v>
      </c>
      <c r="C25" s="28" t="s">
        <v>142</v>
      </c>
      <c r="D25" s="122">
        <v>1115</v>
      </c>
      <c r="E25" s="29">
        <v>42551</v>
      </c>
      <c r="F25" s="93" t="s">
        <v>189</v>
      </c>
      <c r="G25" s="72">
        <v>742.5</v>
      </c>
      <c r="K25" s="129"/>
    </row>
    <row r="26" spans="1:11" s="30" customFormat="1" collapsed="1" x14ac:dyDescent="0.25">
      <c r="A26" s="210" t="s">
        <v>136</v>
      </c>
      <c r="B26" s="211"/>
      <c r="C26" s="211"/>
      <c r="D26" s="211"/>
      <c r="E26" s="211"/>
      <c r="F26" s="212"/>
      <c r="G26" s="84">
        <f>SUM(G10:G25)</f>
        <v>6717.2999999999993</v>
      </c>
    </row>
    <row r="27" spans="1:11" s="30" customFormat="1" ht="31.5" x14ac:dyDescent="0.25">
      <c r="A27" s="28">
        <v>1</v>
      </c>
      <c r="B27" s="93" t="s">
        <v>172</v>
      </c>
      <c r="C27" s="28" t="s">
        <v>142</v>
      </c>
      <c r="D27" s="122">
        <v>2250675</v>
      </c>
      <c r="E27" s="29">
        <v>42556</v>
      </c>
      <c r="F27" s="93" t="s">
        <v>195</v>
      </c>
      <c r="G27" s="72">
        <v>842.94</v>
      </c>
    </row>
    <row r="28" spans="1:11" s="30" customFormat="1" ht="47.25" x14ac:dyDescent="0.25">
      <c r="A28" s="28">
        <v>2</v>
      </c>
      <c r="B28" s="93" t="s">
        <v>184</v>
      </c>
      <c r="C28" s="28" t="s">
        <v>142</v>
      </c>
      <c r="D28" s="128" t="s">
        <v>196</v>
      </c>
      <c r="E28" s="29">
        <v>42556</v>
      </c>
      <c r="F28" s="93" t="s">
        <v>197</v>
      </c>
      <c r="G28" s="72">
        <v>120</v>
      </c>
    </row>
    <row r="29" spans="1:11" s="30" customFormat="1" ht="47.25" x14ac:dyDescent="0.25">
      <c r="A29" s="28">
        <v>3</v>
      </c>
      <c r="B29" s="93" t="s">
        <v>167</v>
      </c>
      <c r="C29" s="28" t="s">
        <v>142</v>
      </c>
      <c r="D29" s="122" t="s">
        <v>198</v>
      </c>
      <c r="E29" s="29">
        <v>42557</v>
      </c>
      <c r="F29" s="93" t="s">
        <v>197</v>
      </c>
      <c r="G29" s="72">
        <v>110</v>
      </c>
    </row>
    <row r="30" spans="1:11" s="30" customFormat="1" ht="47.25" x14ac:dyDescent="0.25">
      <c r="A30" s="28">
        <v>4</v>
      </c>
      <c r="B30" s="93" t="s">
        <v>186</v>
      </c>
      <c r="C30" s="28" t="s">
        <v>142</v>
      </c>
      <c r="D30" s="122">
        <v>1117</v>
      </c>
      <c r="E30" s="29">
        <v>42561</v>
      </c>
      <c r="F30" s="93" t="s">
        <v>199</v>
      </c>
      <c r="G30" s="72">
        <v>82.5</v>
      </c>
    </row>
    <row r="31" spans="1:11" s="30" customFormat="1" ht="47.25" x14ac:dyDescent="0.25">
      <c r="A31" s="28">
        <v>5</v>
      </c>
      <c r="B31" s="93" t="s">
        <v>186</v>
      </c>
      <c r="C31" s="28" t="s">
        <v>142</v>
      </c>
      <c r="D31" s="122">
        <v>1123</v>
      </c>
      <c r="E31" s="29">
        <v>42581</v>
      </c>
      <c r="F31" s="93" t="s">
        <v>189</v>
      </c>
      <c r="G31" s="72">
        <v>110</v>
      </c>
    </row>
    <row r="32" spans="1:11" s="30" customFormat="1" ht="47.25" x14ac:dyDescent="0.25">
      <c r="A32" s="28">
        <v>6</v>
      </c>
      <c r="B32" s="93" t="s">
        <v>200</v>
      </c>
      <c r="C32" s="28" t="s">
        <v>142</v>
      </c>
      <c r="D32" s="122">
        <v>972781</v>
      </c>
      <c r="E32" s="29">
        <v>42581</v>
      </c>
      <c r="F32" s="93" t="s">
        <v>201</v>
      </c>
      <c r="G32" s="72">
        <v>449.92</v>
      </c>
    </row>
    <row r="33" spans="1:13" s="30" customFormat="1" ht="31.5" x14ac:dyDescent="0.25">
      <c r="A33" s="28">
        <v>7</v>
      </c>
      <c r="B33" s="93" t="s">
        <v>202</v>
      </c>
      <c r="C33" s="28" t="s">
        <v>142</v>
      </c>
      <c r="D33" s="122" t="s">
        <v>203</v>
      </c>
      <c r="E33" s="29">
        <v>42587</v>
      </c>
      <c r="F33" s="93" t="s">
        <v>204</v>
      </c>
      <c r="G33" s="72">
        <v>720</v>
      </c>
    </row>
    <row r="34" spans="1:13" s="30" customFormat="1" ht="47.25" x14ac:dyDescent="0.25">
      <c r="A34" s="28">
        <v>8</v>
      </c>
      <c r="B34" s="93" t="s">
        <v>184</v>
      </c>
      <c r="C34" s="28" t="s">
        <v>142</v>
      </c>
      <c r="D34" s="128" t="s">
        <v>205</v>
      </c>
      <c r="E34" s="29">
        <v>42597</v>
      </c>
      <c r="F34" s="93" t="s">
        <v>197</v>
      </c>
      <c r="G34" s="72">
        <v>168</v>
      </c>
      <c r="M34" s="129"/>
    </row>
    <row r="35" spans="1:13" s="30" customFormat="1" ht="31.5" x14ac:dyDescent="0.25">
      <c r="A35" s="28">
        <v>9</v>
      </c>
      <c r="B35" s="93" t="s">
        <v>202</v>
      </c>
      <c r="C35" s="28" t="s">
        <v>142</v>
      </c>
      <c r="D35" s="122" t="s">
        <v>206</v>
      </c>
      <c r="E35" s="29">
        <v>42619</v>
      </c>
      <c r="F35" s="93" t="s">
        <v>204</v>
      </c>
      <c r="G35" s="72">
        <v>720</v>
      </c>
    </row>
    <row r="36" spans="1:13" s="30" customFormat="1" ht="47.25" x14ac:dyDescent="0.25">
      <c r="A36" s="28">
        <v>10</v>
      </c>
      <c r="B36" s="93" t="s">
        <v>207</v>
      </c>
      <c r="C36" s="28" t="s">
        <v>142</v>
      </c>
      <c r="D36" s="122">
        <v>535</v>
      </c>
      <c r="E36" s="29">
        <v>42636</v>
      </c>
      <c r="F36" s="93" t="s">
        <v>208</v>
      </c>
      <c r="G36" s="72">
        <v>251.52</v>
      </c>
    </row>
    <row r="37" spans="1:13" s="30" customFormat="1" ht="94.5" x14ac:dyDescent="0.25">
      <c r="A37" s="28">
        <v>11</v>
      </c>
      <c r="B37" s="93" t="s">
        <v>172</v>
      </c>
      <c r="C37" s="28" t="s">
        <v>142</v>
      </c>
      <c r="D37" s="122">
        <v>2250938</v>
      </c>
      <c r="E37" s="29">
        <v>42647</v>
      </c>
      <c r="F37" s="93" t="s">
        <v>237</v>
      </c>
      <c r="G37" s="72">
        <v>2047.92</v>
      </c>
    </row>
    <row r="38" spans="1:13" s="30" customFormat="1" ht="47.25" x14ac:dyDescent="0.25">
      <c r="A38" s="28">
        <v>12</v>
      </c>
      <c r="B38" s="93" t="s">
        <v>186</v>
      </c>
      <c r="C38" s="28" t="s">
        <v>142</v>
      </c>
      <c r="D38" s="122">
        <v>1130</v>
      </c>
      <c r="E38" s="29">
        <v>42652</v>
      </c>
      <c r="F38" s="93" t="s">
        <v>227</v>
      </c>
      <c r="G38" s="72">
        <v>165</v>
      </c>
    </row>
    <row r="39" spans="1:13" s="30" customFormat="1" ht="47.25" x14ac:dyDescent="0.25">
      <c r="A39" s="28">
        <v>13</v>
      </c>
      <c r="B39" s="93" t="s">
        <v>174</v>
      </c>
      <c r="C39" s="28" t="s">
        <v>142</v>
      </c>
      <c r="D39" s="122">
        <v>160827</v>
      </c>
      <c r="E39" s="29">
        <v>42656</v>
      </c>
      <c r="F39" s="93" t="s">
        <v>209</v>
      </c>
      <c r="G39" s="72">
        <v>144</v>
      </c>
    </row>
    <row r="40" spans="1:13" s="30" customFormat="1" ht="47.25" x14ac:dyDescent="0.25">
      <c r="A40" s="28">
        <v>14</v>
      </c>
      <c r="B40" s="93" t="s">
        <v>174</v>
      </c>
      <c r="C40" s="28" t="s">
        <v>142</v>
      </c>
      <c r="D40" s="122">
        <v>160834</v>
      </c>
      <c r="E40" s="29">
        <v>42660</v>
      </c>
      <c r="F40" s="93" t="s">
        <v>209</v>
      </c>
      <c r="G40" s="72">
        <v>180</v>
      </c>
    </row>
    <row r="41" spans="1:13" s="30" customFormat="1" ht="47.25" x14ac:dyDescent="0.25">
      <c r="A41" s="28">
        <v>15</v>
      </c>
      <c r="B41" s="93" t="s">
        <v>184</v>
      </c>
      <c r="C41" s="28" t="s">
        <v>142</v>
      </c>
      <c r="D41" s="128" t="s">
        <v>210</v>
      </c>
      <c r="E41" s="29">
        <v>42663</v>
      </c>
      <c r="F41" s="93" t="s">
        <v>197</v>
      </c>
      <c r="G41" s="72">
        <v>240</v>
      </c>
    </row>
    <row r="42" spans="1:13" s="30" customFormat="1" ht="47.25" x14ac:dyDescent="0.25">
      <c r="A42" s="28">
        <v>16</v>
      </c>
      <c r="B42" s="137" t="s">
        <v>200</v>
      </c>
      <c r="C42" s="137" t="s">
        <v>142</v>
      </c>
      <c r="D42" s="138" t="s">
        <v>235</v>
      </c>
      <c r="E42" s="139">
        <v>42674</v>
      </c>
      <c r="F42" s="137" t="s">
        <v>236</v>
      </c>
      <c r="G42" s="141">
        <v>499.04</v>
      </c>
    </row>
    <row r="43" spans="1:13" s="30" customFormat="1" ht="47.25" x14ac:dyDescent="0.25">
      <c r="A43" s="28">
        <v>17</v>
      </c>
      <c r="B43" s="93" t="s">
        <v>234</v>
      </c>
      <c r="C43" s="28" t="s">
        <v>142</v>
      </c>
      <c r="D43" s="123" t="s">
        <v>216</v>
      </c>
      <c r="E43" s="29">
        <v>42679</v>
      </c>
      <c r="F43" s="93" t="s">
        <v>217</v>
      </c>
      <c r="G43" s="72">
        <v>150</v>
      </c>
    </row>
    <row r="44" spans="1:13" s="30" customFormat="1" ht="47.25" x14ac:dyDescent="0.25">
      <c r="A44" s="28">
        <v>18</v>
      </c>
      <c r="B44" s="93" t="s">
        <v>167</v>
      </c>
      <c r="C44" s="28" t="s">
        <v>142</v>
      </c>
      <c r="D44" s="123" t="s">
        <v>233</v>
      </c>
      <c r="E44" s="29">
        <v>42681</v>
      </c>
      <c r="F44" s="93" t="s">
        <v>197</v>
      </c>
      <c r="G44" s="72">
        <v>275</v>
      </c>
    </row>
    <row r="45" spans="1:13" s="30" customFormat="1" ht="47.25" x14ac:dyDescent="0.25">
      <c r="A45" s="28">
        <v>19</v>
      </c>
      <c r="B45" s="93" t="s">
        <v>186</v>
      </c>
      <c r="C45" s="28" t="s">
        <v>142</v>
      </c>
      <c r="D45" s="123" t="s">
        <v>225</v>
      </c>
      <c r="E45" s="29">
        <v>42681</v>
      </c>
      <c r="F45" s="93" t="s">
        <v>226</v>
      </c>
      <c r="G45" s="72">
        <v>220</v>
      </c>
    </row>
    <row r="46" spans="1:13" s="30" customFormat="1" ht="47.25" x14ac:dyDescent="0.25">
      <c r="A46" s="28">
        <v>20</v>
      </c>
      <c r="B46" s="93" t="s">
        <v>184</v>
      </c>
      <c r="C46" s="28" t="s">
        <v>142</v>
      </c>
      <c r="D46" s="136" t="s">
        <v>230</v>
      </c>
      <c r="E46" s="29">
        <v>42682</v>
      </c>
      <c r="F46" s="93" t="s">
        <v>197</v>
      </c>
      <c r="G46" s="72">
        <v>672</v>
      </c>
    </row>
    <row r="47" spans="1:13" s="30" customFormat="1" ht="47.25" x14ac:dyDescent="0.25">
      <c r="A47" s="28">
        <v>21</v>
      </c>
      <c r="B47" s="93" t="s">
        <v>234</v>
      </c>
      <c r="C47" s="28" t="s">
        <v>142</v>
      </c>
      <c r="D47" s="123" t="s">
        <v>218</v>
      </c>
      <c r="E47" s="29">
        <v>42682</v>
      </c>
      <c r="F47" s="93" t="s">
        <v>217</v>
      </c>
      <c r="G47" s="72">
        <v>137.5</v>
      </c>
    </row>
    <row r="48" spans="1:13" s="30" customFormat="1" ht="47.25" x14ac:dyDescent="0.25">
      <c r="A48" s="28">
        <v>22</v>
      </c>
      <c r="B48" s="28" t="s">
        <v>220</v>
      </c>
      <c r="C48" s="28" t="s">
        <v>142</v>
      </c>
      <c r="D48" s="123" t="s">
        <v>222</v>
      </c>
      <c r="E48" s="29">
        <v>42689</v>
      </c>
      <c r="F48" s="93" t="s">
        <v>209</v>
      </c>
      <c r="G48" s="72">
        <v>168</v>
      </c>
    </row>
    <row r="49" spans="1:8" s="30" customFormat="1" ht="47.25" x14ac:dyDescent="0.25">
      <c r="A49" s="28">
        <v>23</v>
      </c>
      <c r="B49" s="93" t="s">
        <v>220</v>
      </c>
      <c r="C49" s="28" t="s">
        <v>142</v>
      </c>
      <c r="D49" s="123" t="s">
        <v>221</v>
      </c>
      <c r="E49" s="29">
        <v>42697</v>
      </c>
      <c r="F49" s="93" t="s">
        <v>209</v>
      </c>
      <c r="G49" s="72">
        <v>294</v>
      </c>
    </row>
    <row r="50" spans="1:8" s="30" customFormat="1" ht="47.25" x14ac:dyDescent="0.25">
      <c r="A50" s="28">
        <v>24</v>
      </c>
      <c r="B50" s="93" t="s">
        <v>220</v>
      </c>
      <c r="C50" s="28" t="s">
        <v>142</v>
      </c>
      <c r="D50" s="123" t="s">
        <v>223</v>
      </c>
      <c r="E50" s="29">
        <v>42697</v>
      </c>
      <c r="F50" s="93" t="s">
        <v>209</v>
      </c>
      <c r="G50" s="72">
        <v>210</v>
      </c>
    </row>
    <row r="51" spans="1:8" s="30" customFormat="1" ht="47.25" x14ac:dyDescent="0.25">
      <c r="A51" s="28">
        <v>25</v>
      </c>
      <c r="B51" s="93" t="s">
        <v>220</v>
      </c>
      <c r="C51" s="93" t="s">
        <v>142</v>
      </c>
      <c r="D51" s="123" t="s">
        <v>224</v>
      </c>
      <c r="E51" s="29">
        <v>42697</v>
      </c>
      <c r="F51" s="93" t="s">
        <v>209</v>
      </c>
      <c r="G51" s="72">
        <v>168</v>
      </c>
    </row>
    <row r="52" spans="1:8" s="30" customFormat="1" ht="47.25" x14ac:dyDescent="0.25">
      <c r="A52" s="28">
        <v>26</v>
      </c>
      <c r="B52" s="93" t="s">
        <v>186</v>
      </c>
      <c r="C52" s="93" t="s">
        <v>142</v>
      </c>
      <c r="D52" s="123" t="s">
        <v>228</v>
      </c>
      <c r="E52" s="29">
        <v>42714</v>
      </c>
      <c r="F52" s="93" t="s">
        <v>226</v>
      </c>
      <c r="G52" s="72">
        <v>247.5</v>
      </c>
    </row>
    <row r="53" spans="1:8" s="30" customFormat="1" ht="47.25" x14ac:dyDescent="0.25">
      <c r="A53" s="28">
        <v>27</v>
      </c>
      <c r="B53" s="93" t="s">
        <v>174</v>
      </c>
      <c r="C53" s="93" t="s">
        <v>142</v>
      </c>
      <c r="D53" s="123" t="s">
        <v>229</v>
      </c>
      <c r="E53" s="29">
        <v>42716</v>
      </c>
      <c r="F53" s="93" t="s">
        <v>209</v>
      </c>
      <c r="G53" s="72">
        <v>252</v>
      </c>
    </row>
    <row r="54" spans="1:8" s="30" customFormat="1" ht="47.25" x14ac:dyDescent="0.25">
      <c r="A54" s="28">
        <v>28</v>
      </c>
      <c r="B54" s="93" t="s">
        <v>234</v>
      </c>
      <c r="C54" s="28" t="s">
        <v>142</v>
      </c>
      <c r="D54" s="123" t="s">
        <v>219</v>
      </c>
      <c r="E54" s="29">
        <v>42717</v>
      </c>
      <c r="F54" s="93" t="s">
        <v>217</v>
      </c>
      <c r="G54" s="72">
        <v>300</v>
      </c>
    </row>
    <row r="55" spans="1:8" s="30" customFormat="1" ht="47.25" x14ac:dyDescent="0.25">
      <c r="A55" s="28">
        <v>29</v>
      </c>
      <c r="B55" s="93" t="s">
        <v>184</v>
      </c>
      <c r="C55" s="28" t="s">
        <v>142</v>
      </c>
      <c r="D55" s="136" t="s">
        <v>231</v>
      </c>
      <c r="E55" s="29">
        <v>42718</v>
      </c>
      <c r="F55" s="93" t="s">
        <v>197</v>
      </c>
      <c r="G55" s="72">
        <v>96</v>
      </c>
    </row>
    <row r="56" spans="1:8" s="30" customFormat="1" ht="47.25" x14ac:dyDescent="0.25">
      <c r="A56" s="28">
        <v>30</v>
      </c>
      <c r="B56" s="28" t="s">
        <v>184</v>
      </c>
      <c r="C56" s="28" t="s">
        <v>142</v>
      </c>
      <c r="D56" s="136" t="s">
        <v>232</v>
      </c>
      <c r="E56" s="29">
        <v>42726</v>
      </c>
      <c r="F56" s="93" t="s">
        <v>197</v>
      </c>
      <c r="G56" s="72">
        <v>168</v>
      </c>
    </row>
    <row r="57" spans="1:8" x14ac:dyDescent="0.25">
      <c r="A57" s="210" t="s">
        <v>137</v>
      </c>
      <c r="B57" s="211"/>
      <c r="C57" s="211"/>
      <c r="D57" s="211"/>
      <c r="E57" s="211"/>
      <c r="F57" s="212"/>
      <c r="G57" s="83">
        <f>SUM(G27:G56)</f>
        <v>10208.84</v>
      </c>
      <c r="H57" s="150"/>
    </row>
    <row r="58" spans="1:8" s="30" customFormat="1" ht="47.25" x14ac:dyDescent="0.25">
      <c r="A58" s="132">
        <v>1</v>
      </c>
      <c r="B58" s="135" t="s">
        <v>186</v>
      </c>
      <c r="C58" s="132" t="s">
        <v>142</v>
      </c>
      <c r="D58" s="147">
        <v>1140</v>
      </c>
      <c r="E58" s="148">
        <v>42737</v>
      </c>
      <c r="F58" s="135" t="s">
        <v>226</v>
      </c>
      <c r="G58" s="149">
        <v>247.5</v>
      </c>
      <c r="H58" s="151"/>
    </row>
    <row r="59" spans="1:8" s="30" customFormat="1" ht="47.25" x14ac:dyDescent="0.25">
      <c r="A59" s="132">
        <v>2</v>
      </c>
      <c r="B59" s="135" t="s">
        <v>186</v>
      </c>
      <c r="C59" s="132" t="s">
        <v>142</v>
      </c>
      <c r="D59" s="147">
        <v>1143</v>
      </c>
      <c r="E59" s="148">
        <v>42745</v>
      </c>
      <c r="F59" s="135" t="s">
        <v>226</v>
      </c>
      <c r="G59" s="149">
        <v>165</v>
      </c>
      <c r="H59" s="151"/>
    </row>
    <row r="60" spans="1:8" s="30" customFormat="1" ht="47.25" x14ac:dyDescent="0.25">
      <c r="A60" s="132">
        <v>3</v>
      </c>
      <c r="B60" s="135" t="s">
        <v>186</v>
      </c>
      <c r="C60" s="132" t="s">
        <v>142</v>
      </c>
      <c r="D60" s="147">
        <v>1144</v>
      </c>
      <c r="E60" s="148">
        <v>42746</v>
      </c>
      <c r="F60" s="135" t="s">
        <v>226</v>
      </c>
      <c r="G60" s="149">
        <v>275</v>
      </c>
      <c r="H60" s="151"/>
    </row>
    <row r="61" spans="1:8" s="30" customFormat="1" ht="47.25" x14ac:dyDescent="0.25">
      <c r="A61" s="132">
        <v>4</v>
      </c>
      <c r="B61" s="135" t="s">
        <v>186</v>
      </c>
      <c r="C61" s="132" t="s">
        <v>142</v>
      </c>
      <c r="D61" s="147">
        <v>1146</v>
      </c>
      <c r="E61" s="148">
        <v>42756</v>
      </c>
      <c r="F61" s="135" t="s">
        <v>226</v>
      </c>
      <c r="G61" s="149">
        <v>110</v>
      </c>
      <c r="H61" s="151"/>
    </row>
    <row r="62" spans="1:8" s="30" customFormat="1" ht="47.25" x14ac:dyDescent="0.25">
      <c r="A62" s="132">
        <v>5</v>
      </c>
      <c r="B62" s="135" t="s">
        <v>186</v>
      </c>
      <c r="C62" s="132" t="s">
        <v>142</v>
      </c>
      <c r="D62" s="147">
        <v>1147</v>
      </c>
      <c r="E62" s="148">
        <v>42756</v>
      </c>
      <c r="F62" s="135" t="s">
        <v>226</v>
      </c>
      <c r="G62" s="149">
        <v>165</v>
      </c>
      <c r="H62" s="151"/>
    </row>
    <row r="63" spans="1:8" s="30" customFormat="1" ht="47.25" x14ac:dyDescent="0.25">
      <c r="A63" s="132">
        <v>6</v>
      </c>
      <c r="B63" s="135" t="s">
        <v>174</v>
      </c>
      <c r="C63" s="132" t="s">
        <v>142</v>
      </c>
      <c r="D63" s="147">
        <v>170078</v>
      </c>
      <c r="E63" s="148">
        <v>42766</v>
      </c>
      <c r="F63" s="135" t="s">
        <v>257</v>
      </c>
      <c r="G63" s="149">
        <v>36</v>
      </c>
      <c r="H63" s="151"/>
    </row>
    <row r="64" spans="1:8" s="30" customFormat="1" ht="47.25" x14ac:dyDescent="0.25">
      <c r="A64" s="132">
        <v>7</v>
      </c>
      <c r="B64" s="135" t="s">
        <v>248</v>
      </c>
      <c r="C64" s="132" t="s">
        <v>142</v>
      </c>
      <c r="D64" s="147">
        <v>1703</v>
      </c>
      <c r="E64" s="148">
        <v>42775</v>
      </c>
      <c r="F64" s="135" t="s">
        <v>257</v>
      </c>
      <c r="G64" s="149">
        <v>36</v>
      </c>
      <c r="H64" s="151"/>
    </row>
    <row r="65" spans="1:8" s="30" customFormat="1" ht="47.25" x14ac:dyDescent="0.25">
      <c r="A65" s="132">
        <v>8</v>
      </c>
      <c r="B65" s="135" t="s">
        <v>234</v>
      </c>
      <c r="C65" s="132" t="s">
        <v>142</v>
      </c>
      <c r="D65" s="152" t="s">
        <v>269</v>
      </c>
      <c r="E65" s="148">
        <v>42779</v>
      </c>
      <c r="F65" s="135" t="s">
        <v>217</v>
      </c>
      <c r="G65" s="149">
        <v>120</v>
      </c>
      <c r="H65" s="151"/>
    </row>
    <row r="66" spans="1:8" s="30" customFormat="1" ht="47.25" x14ac:dyDescent="0.25">
      <c r="A66" s="132">
        <v>9</v>
      </c>
      <c r="B66" s="135" t="s">
        <v>174</v>
      </c>
      <c r="C66" s="132" t="s">
        <v>142</v>
      </c>
      <c r="D66" s="147">
        <v>170104</v>
      </c>
      <c r="E66" s="148">
        <v>42781</v>
      </c>
      <c r="F66" s="135" t="s">
        <v>258</v>
      </c>
      <c r="G66" s="149">
        <v>252</v>
      </c>
      <c r="H66" s="151"/>
    </row>
    <row r="67" spans="1:8" s="30" customFormat="1" ht="47.25" x14ac:dyDescent="0.25">
      <c r="A67" s="132">
        <v>10</v>
      </c>
      <c r="B67" s="135" t="s">
        <v>167</v>
      </c>
      <c r="C67" s="132" t="s">
        <v>142</v>
      </c>
      <c r="D67" s="147" t="s">
        <v>252</v>
      </c>
      <c r="E67" s="148">
        <v>42781</v>
      </c>
      <c r="F67" s="135" t="s">
        <v>197</v>
      </c>
      <c r="G67" s="149">
        <v>41.25</v>
      </c>
      <c r="H67" s="151"/>
    </row>
    <row r="68" spans="1:8" s="30" customFormat="1" ht="47.25" x14ac:dyDescent="0.25">
      <c r="A68" s="132">
        <v>11</v>
      </c>
      <c r="B68" s="135" t="s">
        <v>261</v>
      </c>
      <c r="C68" s="132" t="s">
        <v>142</v>
      </c>
      <c r="D68" s="147">
        <v>17040</v>
      </c>
      <c r="E68" s="148">
        <v>42787</v>
      </c>
      <c r="F68" s="135" t="s">
        <v>259</v>
      </c>
      <c r="G68" s="149">
        <v>128.4</v>
      </c>
      <c r="H68" s="151"/>
    </row>
    <row r="69" spans="1:8" s="30" customFormat="1" ht="47.25" x14ac:dyDescent="0.25">
      <c r="A69" s="132">
        <v>12</v>
      </c>
      <c r="B69" s="135" t="s">
        <v>167</v>
      </c>
      <c r="C69" s="132" t="s">
        <v>142</v>
      </c>
      <c r="D69" s="147" t="s">
        <v>253</v>
      </c>
      <c r="E69" s="148">
        <v>42794</v>
      </c>
      <c r="F69" s="135" t="s">
        <v>197</v>
      </c>
      <c r="G69" s="149">
        <v>27.5</v>
      </c>
      <c r="H69" s="151"/>
    </row>
    <row r="70" spans="1:8" s="30" customFormat="1" ht="47.25" x14ac:dyDescent="0.25">
      <c r="A70" s="132">
        <v>13</v>
      </c>
      <c r="B70" s="135" t="s">
        <v>186</v>
      </c>
      <c r="C70" s="132" t="s">
        <v>142</v>
      </c>
      <c r="D70" s="147">
        <v>1149</v>
      </c>
      <c r="E70" s="148">
        <v>42796</v>
      </c>
      <c r="F70" s="135" t="s">
        <v>226</v>
      </c>
      <c r="G70" s="149">
        <v>137.5</v>
      </c>
      <c r="H70" s="151"/>
    </row>
    <row r="71" spans="1:8" s="30" customFormat="1" ht="47.25" x14ac:dyDescent="0.25">
      <c r="A71" s="132">
        <v>14</v>
      </c>
      <c r="B71" s="135" t="s">
        <v>174</v>
      </c>
      <c r="C71" s="132" t="s">
        <v>142</v>
      </c>
      <c r="D71" s="147">
        <v>170194</v>
      </c>
      <c r="E71" s="148">
        <v>42816</v>
      </c>
      <c r="F71" s="135" t="s">
        <v>257</v>
      </c>
      <c r="G71" s="149">
        <v>180</v>
      </c>
      <c r="H71" s="151"/>
    </row>
    <row r="72" spans="1:8" s="30" customFormat="1" ht="47.25" x14ac:dyDescent="0.25">
      <c r="A72" s="132">
        <v>15</v>
      </c>
      <c r="B72" s="135" t="s">
        <v>249</v>
      </c>
      <c r="C72" s="132" t="s">
        <v>142</v>
      </c>
      <c r="D72" s="147" t="s">
        <v>254</v>
      </c>
      <c r="E72" s="148">
        <v>42822</v>
      </c>
      <c r="F72" s="135" t="s">
        <v>197</v>
      </c>
      <c r="G72" s="149">
        <v>24</v>
      </c>
      <c r="H72" s="151"/>
    </row>
    <row r="73" spans="1:8" s="30" customFormat="1" ht="47.25" x14ac:dyDescent="0.25">
      <c r="A73" s="132">
        <v>16</v>
      </c>
      <c r="B73" s="135" t="s">
        <v>200</v>
      </c>
      <c r="C73" s="132" t="s">
        <v>142</v>
      </c>
      <c r="D73" s="147">
        <v>1099396</v>
      </c>
      <c r="E73" s="148">
        <v>42831</v>
      </c>
      <c r="F73" s="135" t="s">
        <v>258</v>
      </c>
      <c r="G73" s="149">
        <v>937.56</v>
      </c>
      <c r="H73" s="151"/>
    </row>
    <row r="74" spans="1:8" s="30" customFormat="1" ht="47.25" x14ac:dyDescent="0.25">
      <c r="A74" s="132">
        <v>17</v>
      </c>
      <c r="B74" s="135" t="s">
        <v>186</v>
      </c>
      <c r="C74" s="132" t="s">
        <v>142</v>
      </c>
      <c r="D74" s="147">
        <v>1153</v>
      </c>
      <c r="E74" s="148">
        <v>42832</v>
      </c>
      <c r="F74" s="135" t="s">
        <v>226</v>
      </c>
      <c r="G74" s="149">
        <v>165</v>
      </c>
      <c r="H74" s="151"/>
    </row>
    <row r="75" spans="1:8" s="30" customFormat="1" ht="47.25" x14ac:dyDescent="0.25">
      <c r="A75" s="132">
        <v>18</v>
      </c>
      <c r="B75" s="135" t="s">
        <v>186</v>
      </c>
      <c r="C75" s="132" t="s">
        <v>142</v>
      </c>
      <c r="D75" s="147">
        <v>1155</v>
      </c>
      <c r="E75" s="148">
        <v>42849</v>
      </c>
      <c r="F75" s="135" t="s">
        <v>226</v>
      </c>
      <c r="G75" s="149">
        <v>110</v>
      </c>
      <c r="H75" s="151"/>
    </row>
    <row r="76" spans="1:8" s="30" customFormat="1" ht="47.25" x14ac:dyDescent="0.25">
      <c r="A76" s="132">
        <v>19</v>
      </c>
      <c r="B76" s="135" t="s">
        <v>200</v>
      </c>
      <c r="C76" s="132" t="s">
        <v>142</v>
      </c>
      <c r="D76" s="147">
        <v>1106957</v>
      </c>
      <c r="E76" s="148">
        <v>42852</v>
      </c>
      <c r="F76" s="135" t="s">
        <v>258</v>
      </c>
      <c r="G76" s="149">
        <v>588.64</v>
      </c>
      <c r="H76" s="151"/>
    </row>
    <row r="77" spans="1:8" s="30" customFormat="1" ht="47.25" x14ac:dyDescent="0.25">
      <c r="A77" s="132">
        <v>20</v>
      </c>
      <c r="B77" s="135" t="s">
        <v>250</v>
      </c>
      <c r="C77" s="132" t="s">
        <v>142</v>
      </c>
      <c r="D77" s="147">
        <v>101</v>
      </c>
      <c r="E77" s="148">
        <v>42852</v>
      </c>
      <c r="F77" s="135" t="s">
        <v>258</v>
      </c>
      <c r="G77" s="149">
        <v>210</v>
      </c>
      <c r="H77" s="151"/>
    </row>
    <row r="78" spans="1:8" s="30" customFormat="1" ht="47.25" x14ac:dyDescent="0.25">
      <c r="A78" s="132">
        <v>21</v>
      </c>
      <c r="B78" s="135" t="s">
        <v>174</v>
      </c>
      <c r="C78" s="132" t="s">
        <v>142</v>
      </c>
      <c r="D78" s="147">
        <v>170323</v>
      </c>
      <c r="E78" s="148">
        <v>42853</v>
      </c>
      <c r="F78" s="135" t="s">
        <v>257</v>
      </c>
      <c r="G78" s="149">
        <v>252</v>
      </c>
      <c r="H78" s="151"/>
    </row>
    <row r="79" spans="1:8" s="30" customFormat="1" ht="47.25" x14ac:dyDescent="0.25">
      <c r="A79" s="132">
        <v>22</v>
      </c>
      <c r="B79" s="135" t="s">
        <v>251</v>
      </c>
      <c r="C79" s="132" t="s">
        <v>142</v>
      </c>
      <c r="D79" s="147">
        <v>44</v>
      </c>
      <c r="E79" s="148">
        <v>42858</v>
      </c>
      <c r="F79" s="135" t="s">
        <v>260</v>
      </c>
      <c r="G79" s="149">
        <v>72</v>
      </c>
      <c r="H79" s="151"/>
    </row>
    <row r="80" spans="1:8" s="30" customFormat="1" ht="47.25" x14ac:dyDescent="0.25">
      <c r="A80" s="132">
        <v>23</v>
      </c>
      <c r="B80" s="135" t="s">
        <v>186</v>
      </c>
      <c r="C80" s="132" t="s">
        <v>142</v>
      </c>
      <c r="D80" s="147">
        <v>1161</v>
      </c>
      <c r="E80" s="148">
        <v>42879</v>
      </c>
      <c r="F80" s="135" t="s">
        <v>226</v>
      </c>
      <c r="G80" s="149">
        <v>110</v>
      </c>
      <c r="H80" s="151"/>
    </row>
    <row r="81" spans="1:8" s="30" customFormat="1" ht="47.25" x14ac:dyDescent="0.25">
      <c r="A81" s="132">
        <v>24</v>
      </c>
      <c r="B81" s="135" t="s">
        <v>174</v>
      </c>
      <c r="C81" s="132" t="s">
        <v>142</v>
      </c>
      <c r="D81" s="147">
        <v>170385</v>
      </c>
      <c r="E81" s="148">
        <v>42879</v>
      </c>
      <c r="F81" s="135" t="s">
        <v>256</v>
      </c>
      <c r="G81" s="149">
        <v>134.4</v>
      </c>
      <c r="H81" s="151"/>
    </row>
    <row r="82" spans="1:8" s="30" customFormat="1" ht="47.25" x14ac:dyDescent="0.25">
      <c r="A82" s="132">
        <v>25</v>
      </c>
      <c r="B82" s="135" t="s">
        <v>186</v>
      </c>
      <c r="C82" s="132" t="s">
        <v>142</v>
      </c>
      <c r="D82" s="147">
        <v>1167</v>
      </c>
      <c r="E82" s="148">
        <v>42901</v>
      </c>
      <c r="F82" s="135" t="s">
        <v>199</v>
      </c>
      <c r="G82" s="149">
        <v>192.5</v>
      </c>
      <c r="H82" s="151"/>
    </row>
    <row r="83" spans="1:8" s="30" customFormat="1" ht="47.25" x14ac:dyDescent="0.25">
      <c r="A83" s="132">
        <v>26</v>
      </c>
      <c r="B83" s="135" t="s">
        <v>249</v>
      </c>
      <c r="C83" s="132" t="s">
        <v>142</v>
      </c>
      <c r="D83" s="147" t="s">
        <v>255</v>
      </c>
      <c r="E83" s="148">
        <v>42912</v>
      </c>
      <c r="F83" s="135" t="s">
        <v>197</v>
      </c>
      <c r="G83" s="149">
        <v>48</v>
      </c>
      <c r="H83" s="151"/>
    </row>
    <row r="84" spans="1:8" s="30" customFormat="1" ht="47.25" x14ac:dyDescent="0.25">
      <c r="A84" s="132">
        <v>27</v>
      </c>
      <c r="B84" s="135" t="s">
        <v>167</v>
      </c>
      <c r="C84" s="132" t="s">
        <v>142</v>
      </c>
      <c r="D84" s="147" t="s">
        <v>268</v>
      </c>
      <c r="E84" s="148">
        <v>42920</v>
      </c>
      <c r="F84" s="135" t="s">
        <v>197</v>
      </c>
      <c r="G84" s="149">
        <v>123.75</v>
      </c>
      <c r="H84" s="151"/>
    </row>
    <row r="85" spans="1:8" s="30" customFormat="1" x14ac:dyDescent="0.25">
      <c r="A85" s="210" t="s">
        <v>138</v>
      </c>
      <c r="B85" s="211"/>
      <c r="C85" s="211"/>
      <c r="D85" s="211"/>
      <c r="E85" s="211"/>
      <c r="F85" s="212"/>
      <c r="G85" s="84">
        <f>SUM(G58:G84)</f>
        <v>4889</v>
      </c>
    </row>
    <row r="86" spans="1:8" s="30" customFormat="1" x14ac:dyDescent="0.25">
      <c r="A86" s="28"/>
      <c r="B86" s="28"/>
      <c r="C86" s="28"/>
      <c r="D86" s="29"/>
      <c r="E86" s="29"/>
      <c r="F86" s="28"/>
      <c r="G86" s="72"/>
    </row>
    <row r="87" spans="1:8" s="30" customFormat="1" x14ac:dyDescent="0.25">
      <c r="A87" s="28"/>
      <c r="B87" s="28"/>
      <c r="C87" s="28"/>
      <c r="D87" s="29"/>
      <c r="E87" s="28"/>
      <c r="F87" s="28"/>
      <c r="G87" s="72"/>
    </row>
    <row r="88" spans="1:8" s="30" customFormat="1" x14ac:dyDescent="0.25">
      <c r="A88" s="28"/>
      <c r="B88" s="28"/>
      <c r="C88" s="28"/>
      <c r="D88" s="29"/>
      <c r="E88" s="28"/>
      <c r="F88" s="28"/>
      <c r="G88" s="72"/>
    </row>
    <row r="89" spans="1:8" s="30" customFormat="1" x14ac:dyDescent="0.25">
      <c r="A89" s="28"/>
      <c r="B89" s="28"/>
      <c r="C89" s="28"/>
      <c r="D89" s="29"/>
      <c r="E89" s="29"/>
      <c r="F89" s="28"/>
      <c r="G89" s="72"/>
    </row>
    <row r="90" spans="1:8" x14ac:dyDescent="0.25">
      <c r="A90" s="28"/>
      <c r="B90" s="28"/>
      <c r="C90" s="28"/>
      <c r="D90" s="29"/>
      <c r="E90" s="28"/>
      <c r="F90" s="28"/>
      <c r="G90" s="72"/>
    </row>
    <row r="91" spans="1:8" x14ac:dyDescent="0.25">
      <c r="A91" s="210" t="s">
        <v>246</v>
      </c>
      <c r="B91" s="211"/>
      <c r="C91" s="211"/>
      <c r="D91" s="211"/>
      <c r="E91" s="211"/>
      <c r="F91" s="212"/>
      <c r="G91" s="83">
        <f>SUM(G86:G90)</f>
        <v>0</v>
      </c>
    </row>
    <row r="92" spans="1:8" x14ac:dyDescent="0.25">
      <c r="A92" s="28"/>
      <c r="B92" s="28"/>
      <c r="C92" s="28"/>
      <c r="D92" s="29"/>
      <c r="E92" s="29"/>
      <c r="F92" s="28"/>
      <c r="G92" s="72"/>
    </row>
    <row r="93" spans="1:8" x14ac:dyDescent="0.25">
      <c r="A93" s="28"/>
      <c r="B93" s="28"/>
      <c r="C93" s="28"/>
      <c r="D93" s="29"/>
      <c r="E93" s="28"/>
      <c r="F93" s="28"/>
      <c r="G93" s="72"/>
    </row>
    <row r="94" spans="1:8" x14ac:dyDescent="0.25">
      <c r="A94" s="28"/>
      <c r="B94" s="28"/>
      <c r="C94" s="28"/>
      <c r="D94" s="29"/>
      <c r="E94" s="28"/>
      <c r="F94" s="28"/>
      <c r="G94" s="72"/>
    </row>
    <row r="95" spans="1:8" x14ac:dyDescent="0.25">
      <c r="A95" s="28"/>
      <c r="B95" s="28"/>
      <c r="C95" s="28"/>
      <c r="D95" s="29"/>
      <c r="E95" s="29"/>
      <c r="F95" s="28"/>
      <c r="G95" s="72"/>
    </row>
    <row r="96" spans="1:8" x14ac:dyDescent="0.25">
      <c r="A96" s="28"/>
      <c r="B96" s="28"/>
      <c r="C96" s="28"/>
      <c r="D96" s="29"/>
      <c r="E96" s="28"/>
      <c r="F96" s="28"/>
      <c r="G96" s="72"/>
    </row>
    <row r="97" spans="1:7" x14ac:dyDescent="0.25">
      <c r="A97" s="210" t="s">
        <v>247</v>
      </c>
      <c r="B97" s="211"/>
      <c r="C97" s="211"/>
      <c r="D97" s="211"/>
      <c r="E97" s="211"/>
      <c r="F97" s="212"/>
      <c r="G97" s="84">
        <f>SUM(G92:G96)</f>
        <v>0</v>
      </c>
    </row>
    <row r="98" spans="1:7" x14ac:dyDescent="0.25">
      <c r="A98" s="213" t="s">
        <v>58</v>
      </c>
      <c r="B98" s="213"/>
      <c r="C98" s="214"/>
      <c r="D98" s="17"/>
      <c r="E98" s="17"/>
      <c r="F98" s="17"/>
      <c r="G98" s="83">
        <f>SUM(G47+G52+G57+G85+G91+G97)</f>
        <v>15482.84</v>
      </c>
    </row>
  </sheetData>
  <sheetProtection formatCells="0" formatColumns="0" formatRows="0" insertColumns="0" insertRows="0" deleteColumns="0" deleteRows="0" selectLockedCells="1"/>
  <mergeCells count="11">
    <mergeCell ref="A91:F91"/>
    <mergeCell ref="A97:F97"/>
    <mergeCell ref="A98:C98"/>
    <mergeCell ref="A57:F57"/>
    <mergeCell ref="A85:F85"/>
    <mergeCell ref="G4:G6"/>
    <mergeCell ref="A5:A6"/>
    <mergeCell ref="B5:F5"/>
    <mergeCell ref="A9:F9"/>
    <mergeCell ref="A26:F26"/>
    <mergeCell ref="A4:F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25</v>
      </c>
    </row>
    <row r="2" spans="1:1" ht="15.75" x14ac:dyDescent="0.25">
      <c r="A2" s="19" t="s">
        <v>26</v>
      </c>
    </row>
    <row r="3" spans="1:1" ht="15.75" x14ac:dyDescent="0.25">
      <c r="A3" s="19" t="s">
        <v>27</v>
      </c>
    </row>
    <row r="6" spans="1:1" ht="15.75" x14ac:dyDescent="0.25">
      <c r="A6" s="19" t="s">
        <v>37</v>
      </c>
    </row>
    <row r="7" spans="1:1" ht="15.75" x14ac:dyDescent="0.25">
      <c r="A7" s="19" t="s">
        <v>77</v>
      </c>
    </row>
    <row r="8" spans="1:1" s="15" customFormat="1" ht="15.75" x14ac:dyDescent="0.25">
      <c r="A8" s="19" t="s">
        <v>53</v>
      </c>
    </row>
    <row r="9" spans="1:1" ht="15.75" x14ac:dyDescent="0.25">
      <c r="A9" s="19" t="s">
        <v>54</v>
      </c>
    </row>
    <row r="12" spans="1:1" ht="15.75" x14ac:dyDescent="0.25">
      <c r="A12" s="19" t="s">
        <v>71</v>
      </c>
    </row>
    <row r="13" spans="1:1" ht="15.75" x14ac:dyDescent="0.25">
      <c r="A13" s="19" t="s">
        <v>72</v>
      </c>
    </row>
    <row r="14" spans="1:1" ht="15.75" x14ac:dyDescent="0.25">
      <c r="A14" s="1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4</vt:i4>
      </vt:variant>
    </vt:vector>
  </HeadingPairs>
  <TitlesOfParts>
    <vt:vector size="10" baseType="lpstr">
      <vt:lpstr>A. Eelarve</vt:lpstr>
      <vt:lpstr>B. Maksetaotlus</vt:lpstr>
      <vt:lpstr>C. KULUARUANDE KOOND</vt:lpstr>
      <vt:lpstr>C1. Tööjõukulud</vt:lpstr>
      <vt:lpstr> C2. Sihtrühmaga seotud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2017-08-30T14:51:05Z</dcterms:modified>
</cp:coreProperties>
</file>