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48909254224\Desktop\AMIF2015-11 TÕLKETEENUS\Toetuslpeing\Vahearuanne IV\"/>
    </mc:Choice>
  </mc:AlternateContent>
  <bookViews>
    <workbookView xWindow="120" yWindow="345" windowWidth="19440" windowHeight="6420" tabRatio="757" activeTab="3"/>
  </bookViews>
  <sheets>
    <sheet name="A. Eelarve" sheetId="11" r:id="rId1"/>
    <sheet name="B. Maksetaotlus" sheetId="6" r:id="rId2"/>
    <sheet name="C. KULUARUANDE KOOND" sheetId="1" r:id="rId3"/>
    <sheet name="C1. Tööjõukulud" sheetId="13" r:id="rId4"/>
    <sheet name=" C2. Sihtrühmaga seotud kulud" sheetId="12" r:id="rId5"/>
    <sheet name="Nähtamatu leht" sheetId="16" state="hidden" r:id="rId6"/>
  </sheets>
  <definedNames>
    <definedName name="Kinnituskiri" comment="Vali sobiv vastusevariant">'Nähtamatu leht'!$A$12:$A$14</definedName>
    <definedName name="Projekti_valdkond">'A. Eelarve'!$B$8</definedName>
    <definedName name="Valdkond">'Nähtamatu leht'!$A$1:$A$3</definedName>
    <definedName name="Ühik">'Nähtamatu leht'!$A$6:$A$9</definedName>
  </definedNames>
  <calcPr calcId="152511"/>
</workbook>
</file>

<file path=xl/calcChain.xml><?xml version="1.0" encoding="utf-8"?>
<calcChain xmlns="http://schemas.openxmlformats.org/spreadsheetml/2006/main">
  <c r="G115" i="13" l="1"/>
  <c r="G102" i="13"/>
  <c r="C35" i="1" l="1"/>
  <c r="G98" i="12" l="1"/>
  <c r="G85" i="12" l="1"/>
  <c r="G114" i="13" l="1"/>
  <c r="G108" i="13"/>
  <c r="G97" i="12"/>
  <c r="G91" i="12"/>
  <c r="I37" i="1" l="1"/>
  <c r="H37" i="1"/>
  <c r="I24" i="1"/>
  <c r="J24" i="1"/>
  <c r="I25" i="1"/>
  <c r="J25" i="1"/>
  <c r="G49" i="11"/>
  <c r="G50" i="11"/>
  <c r="G48" i="11"/>
  <c r="J26" i="1" l="1"/>
  <c r="J28" i="1" s="1"/>
  <c r="I26" i="1"/>
  <c r="I28" i="1" s="1"/>
  <c r="F37" i="1"/>
  <c r="G77" i="13" l="1"/>
  <c r="G57" i="12" l="1"/>
  <c r="C36" i="1" l="1"/>
  <c r="C34" i="1"/>
  <c r="C37" i="1" l="1"/>
  <c r="G52" i="13"/>
  <c r="G26" i="12" l="1"/>
  <c r="G27" i="13" l="1"/>
  <c r="A36" i="1" l="1"/>
  <c r="A35" i="1"/>
  <c r="A34" i="1"/>
  <c r="B7" i="1"/>
  <c r="C7" i="6" s="1"/>
  <c r="B6" i="1"/>
  <c r="C6" i="6" s="1"/>
  <c r="G24" i="1"/>
  <c r="F24" i="1"/>
  <c r="H25" i="1"/>
  <c r="G25" i="1"/>
  <c r="F25" i="1"/>
  <c r="G9" i="12"/>
  <c r="K20" i="6"/>
  <c r="G31" i="6"/>
  <c r="I31" i="6"/>
  <c r="K31" i="6"/>
  <c r="C30" i="6"/>
  <c r="C29" i="6"/>
  <c r="C28" i="6"/>
  <c r="C27" i="6"/>
  <c r="C26" i="6"/>
  <c r="G37" i="1"/>
  <c r="G18" i="1"/>
  <c r="F18" i="1"/>
  <c r="H24" i="1" l="1"/>
  <c r="D24" i="1" s="1"/>
  <c r="F26" i="1"/>
  <c r="F28" i="1" s="1"/>
  <c r="G26" i="1"/>
  <c r="G28" i="1" s="1"/>
  <c r="E24" i="1"/>
  <c r="E25" i="1"/>
  <c r="D25" i="1" s="1"/>
  <c r="D26" i="1" s="1"/>
  <c r="D28" i="1" s="1"/>
  <c r="D37" i="1"/>
  <c r="B36" i="1"/>
  <c r="B39" i="11"/>
  <c r="B37" i="1" l="1"/>
  <c r="A3" i="6"/>
  <c r="A2" i="6"/>
  <c r="A1" i="6"/>
  <c r="K14" i="1" l="1"/>
  <c r="K15" i="1"/>
  <c r="K16" i="1"/>
  <c r="K17" i="1"/>
  <c r="K13" i="1"/>
  <c r="K18" i="1" l="1"/>
  <c r="M30" i="6" l="1"/>
  <c r="M29" i="6"/>
  <c r="M28" i="6"/>
  <c r="M27" i="6"/>
  <c r="M26" i="6"/>
  <c r="L19" i="6"/>
  <c r="L18" i="6"/>
  <c r="L17" i="6"/>
  <c r="L16" i="6"/>
  <c r="L15" i="6"/>
  <c r="M31" i="6" l="1"/>
  <c r="L20" i="6"/>
  <c r="A1" i="1"/>
  <c r="D17" i="11"/>
  <c r="E31" i="6" l="1"/>
  <c r="B32" i="11"/>
  <c r="G53" i="11"/>
  <c r="G54" i="11"/>
  <c r="G52" i="11"/>
  <c r="C24" i="11"/>
  <c r="C27" i="1" s="1"/>
  <c r="G44" i="11" l="1"/>
  <c r="G51" i="11"/>
  <c r="G55" i="11" s="1"/>
  <c r="C21" i="11" l="1"/>
  <c r="C22" i="11"/>
  <c r="C25" i="1" s="1"/>
  <c r="C24" i="1"/>
  <c r="K25" i="1" l="1"/>
  <c r="C23" i="11"/>
  <c r="C26" i="1"/>
  <c r="C28" i="1" s="1"/>
  <c r="K24" i="1"/>
  <c r="D27" i="1"/>
  <c r="K27" i="1" s="1"/>
  <c r="D21" i="11" l="1"/>
  <c r="D22" i="11"/>
  <c r="H26" i="1"/>
  <c r="H28" i="1" s="1"/>
  <c r="J13" i="1" l="1"/>
  <c r="J15" i="1"/>
  <c r="J17" i="1"/>
  <c r="I14" i="1"/>
  <c r="I16" i="1"/>
  <c r="J14" i="1"/>
  <c r="J16" i="1"/>
  <c r="I13" i="1"/>
  <c r="I15" i="1"/>
  <c r="I17" i="1"/>
  <c r="C25" i="11"/>
  <c r="H15" i="1"/>
  <c r="H16" i="1"/>
  <c r="H17" i="1"/>
  <c r="E26" i="1"/>
  <c r="E28" i="1" s="1"/>
  <c r="I18" i="1" l="1"/>
  <c r="J18" i="1"/>
  <c r="C16" i="11"/>
  <c r="C15" i="11"/>
  <c r="C14" i="11"/>
  <c r="E15" i="1"/>
  <c r="D15" i="1" s="1"/>
  <c r="E16" i="1"/>
  <c r="D16" i="1" s="1"/>
  <c r="E17" i="1"/>
  <c r="D17" i="1" s="1"/>
  <c r="E14" i="1"/>
  <c r="D14" i="1" s="1"/>
  <c r="E13" i="1"/>
  <c r="D13" i="1" s="1"/>
  <c r="H18" i="1"/>
  <c r="K26" i="1"/>
  <c r="D18" i="1" l="1"/>
  <c r="C17" i="6"/>
  <c r="C15" i="1"/>
  <c r="C16" i="1"/>
  <c r="C18" i="6"/>
  <c r="C17" i="1"/>
  <c r="C19" i="6"/>
  <c r="C16" i="6"/>
  <c r="C14" i="1"/>
  <c r="C15" i="6"/>
  <c r="C13" i="1"/>
  <c r="E18" i="1"/>
  <c r="C17" i="11"/>
  <c r="C20" i="6" l="1"/>
  <c r="K28" i="1"/>
  <c r="C18" i="1"/>
  <c r="G20" i="6" l="1"/>
  <c r="E20" i="6"/>
  <c r="A2" i="1"/>
  <c r="C31" i="6"/>
  <c r="I20" i="6" l="1"/>
  <c r="G57" i="11"/>
</calcChain>
</file>

<file path=xl/sharedStrings.xml><?xml version="1.0" encoding="utf-8"?>
<sst xmlns="http://schemas.openxmlformats.org/spreadsheetml/2006/main" count="895" uniqueCount="273">
  <si>
    <t>Kuluaruande vorm</t>
  </si>
  <si>
    <t>Rea nr</t>
  </si>
  <si>
    <t>Kululiik</t>
  </si>
  <si>
    <t>AMIF</t>
  </si>
  <si>
    <t>Kokku</t>
  </si>
  <si>
    <t>Eelarve täitmise %</t>
  </si>
  <si>
    <t>Tööjõukulud</t>
  </si>
  <si>
    <t>2.</t>
  </si>
  <si>
    <t>Sihtrühmaga seotud tegevused</t>
  </si>
  <si>
    <t>Projekti tegelikud kulud</t>
  </si>
  <si>
    <t>PROJEKTI KULUD KOKKU</t>
  </si>
  <si>
    <t>Kavandatud eelarve</t>
  </si>
  <si>
    <t>KAUDSED KULUD</t>
  </si>
  <si>
    <t>Rahastamisallikas</t>
  </si>
  <si>
    <t>Summa</t>
  </si>
  <si>
    <t>Riiklik kaasfinantseering</t>
  </si>
  <si>
    <t>Partnerite poolne kaasfinantseering</t>
  </si>
  <si>
    <t>Toetuse saaja omafinanantseering</t>
  </si>
  <si>
    <t>KOKKU</t>
  </si>
  <si>
    <t>Projekti raames tehtud kulusid on rahastatud teistest allikatest (sh teistest Euroopa Liidu fondidest või programmidest)</t>
  </si>
  <si>
    <t>Projekti raames on teenitud tulu</t>
  </si>
  <si>
    <t>Kui projekti raames on teenitud tulu, siis see on maksetaotluses abikõlblikest kuludest maha arvatud</t>
  </si>
  <si>
    <t>Käibemaksukohuslase või mittekohuslase staatus on võrreldes toetuse taotluses tooduga muutunud</t>
  </si>
  <si>
    <t xml:space="preserve">Tegelikud kulud </t>
  </si>
  <si>
    <t>VARJUPAIGA-, RÄNDE- JA INTEGRATSIOONIFOND</t>
  </si>
  <si>
    <t>Varjupaik</t>
  </si>
  <si>
    <t>Integratsioon</t>
  </si>
  <si>
    <t>Tagasipöördumine</t>
  </si>
  <si>
    <t>KOOND</t>
  </si>
  <si>
    <t>Otsesed kulud kokku</t>
  </si>
  <si>
    <t>Kaudsed kulud</t>
  </si>
  <si>
    <t>Projekti kulud kokku</t>
  </si>
  <si>
    <t>nr</t>
  </si>
  <si>
    <t>Kulu detailne kirjeldus</t>
  </si>
  <si>
    <t>Ühik</t>
  </si>
  <si>
    <t>PROJEKTI OTSESED KULUD</t>
  </si>
  <si>
    <t>1.</t>
  </si>
  <si>
    <t>tund</t>
  </si>
  <si>
    <t>PROJEKTI OTSESED KULUD KOKKU</t>
  </si>
  <si>
    <t>PROJEKTI KAUDSED KULUD</t>
  </si>
  <si>
    <t>Kogus</t>
  </si>
  <si>
    <t>Ühiku hind KM-ga</t>
  </si>
  <si>
    <t>% kogukuludest</t>
  </si>
  <si>
    <t xml:space="preserve">OTSESED KULUD </t>
  </si>
  <si>
    <t>Toetuse saaja:</t>
  </si>
  <si>
    <t>Projekti valdkond:</t>
  </si>
  <si>
    <t>Projekti käigus saadud muud sissetulekud</t>
  </si>
  <si>
    <t>SELGITUS</t>
  </si>
  <si>
    <t>Kuludokumendi väljastaja</t>
  </si>
  <si>
    <t>Kuludokumendi nimetus</t>
  </si>
  <si>
    <t>Kuludokumendi number</t>
  </si>
  <si>
    <t>Kuludokumendi kuupäev</t>
  </si>
  <si>
    <t>Kulu lühikirjeldus</t>
  </si>
  <si>
    <t>kuu</t>
  </si>
  <si>
    <t>tk</t>
  </si>
  <si>
    <t>Osakaal %</t>
  </si>
  <si>
    <t>PROJEKTI MAKSUMUS KOKKU</t>
  </si>
  <si>
    <t>Tabel 1. Projekti maksumus ja tulud allikate lõikes (EUR)</t>
  </si>
  <si>
    <t xml:space="preserve">Tööjõukulud kokku </t>
  </si>
  <si>
    <t xml:space="preserve">Tabel 4. Toetuse saaja kinnitus </t>
  </si>
  <si>
    <t>Projekti kavandatud tulud</t>
  </si>
  <si>
    <t>Tegelikud tulud kokku</t>
  </si>
  <si>
    <t>Maksetaotluse vorm</t>
  </si>
  <si>
    <t>Maksed</t>
  </si>
  <si>
    <t>Laekumise kuupäev pp/kk/aaaa</t>
  </si>
  <si>
    <t>Tabel 1. Projekti kavandatud maksed</t>
  </si>
  <si>
    <t>Tabel 2. Projekti jooksul laekunud maksed ja lõppmakse</t>
  </si>
  <si>
    <t>Toetusleping (punkt)</t>
  </si>
  <si>
    <t>Tegelikud kulud KOKKU</t>
  </si>
  <si>
    <t>Kavandatud kulud</t>
  </si>
  <si>
    <t>1. Tööjõukulud</t>
  </si>
  <si>
    <t>Jah</t>
  </si>
  <si>
    <t>Ei</t>
  </si>
  <si>
    <t>Ei kohaldu</t>
  </si>
  <si>
    <t>VASTUS</t>
  </si>
  <si>
    <t>Mina, toetuse saaja, kinnitan, et:</t>
  </si>
  <si>
    <r>
      <t xml:space="preserve">Kulu selgitus </t>
    </r>
    <r>
      <rPr>
        <i/>
        <sz val="12"/>
        <color theme="1"/>
        <rFont val="Times New Roman"/>
        <family val="1"/>
        <charset val="186"/>
      </rPr>
      <t>(Tabelisse lisada lahtreid vastavalt kuludokumentide arvule)</t>
    </r>
  </si>
  <si>
    <t>päev</t>
  </si>
  <si>
    <t>Sihtrühmadega seotud tegevused</t>
  </si>
  <si>
    <t>Toetuse saaja esindaja</t>
  </si>
  <si>
    <t>Tabel 3. Projekti kulude prognoos valdkondade lõikes (EUR) (kui kohaldub)</t>
  </si>
  <si>
    <t>Tabel 4. Projekti kulude prognoos meetmete lõikes (EUR) (kui kohaldub)</t>
  </si>
  <si>
    <t>Tabel 3. Projekti kulud meetmete lõikes (EUR) (kui kohaldub)</t>
  </si>
  <si>
    <t>Tabel 2. Kuluaruande koond (EUR)</t>
  </si>
  <si>
    <t>Projekti pealkiri:</t>
  </si>
  <si>
    <t>Projekti number:</t>
  </si>
  <si>
    <t>Tabel 5. Projekti detailne eelarve (EUR)</t>
  </si>
  <si>
    <t>Tabel 2. Projekti kululiikide koondtabel (EUR)</t>
  </si>
  <si>
    <t>Tabel 1. Projekti tulud allikate lõikes (EUR)</t>
  </si>
  <si>
    <t>Varjupaik – vastuvõtt</t>
  </si>
  <si>
    <t>Tagasisaatmine – tagasisaatmismenetlustega kaasnevad meetmed</t>
  </si>
  <si>
    <t>Tagasisaatmismeetmed</t>
  </si>
  <si>
    <t>1.1.</t>
  </si>
  <si>
    <t>1.1.1.</t>
  </si>
  <si>
    <t>1.1.2.</t>
  </si>
  <si>
    <t>1.2.</t>
  </si>
  <si>
    <t>1.2.1.</t>
  </si>
  <si>
    <t>1.2.2.</t>
  </si>
  <si>
    <t>Projektijuhi brutopalk</t>
  </si>
  <si>
    <t>Sotsiaalmaks 33%</t>
  </si>
  <si>
    <t>Töötuskindlustusmaks</t>
  </si>
  <si>
    <t>Tõlgi lähetuskulud</t>
  </si>
  <si>
    <t>Põhjendatud vajaduse korral on projekti raames ettenähtud ka võimalus lähetada erakorraliselt välisriigis asuv lepinguline tõlk Eestisse tõlketeenuse osutamiseks kohapeal kas PPA ametiruumides või Vao majutuskeskuses</t>
  </si>
  <si>
    <t>Suulise tõlketeenuse osutamine</t>
  </si>
  <si>
    <t>Kirjaliku tõlke teostamine</t>
  </si>
  <si>
    <t>PPA välised tõlgid, lepingulised partnerid, naaberriikide migratsiooniasutused ja tõlketeenuste ettevõtted pakuvad RVK taotlejatele ja tagasipöördujatele menetluse käigus suulise tõlke teenust lepingute raames. Kokku osutatakse teenust vähemalt 100 isikule. Teenuse hinnas sisaldub tõlketeenusemaksumus vastavalt lepingulise partneri poolt esitatud arvele, video-või kõneteenuse hind (kui kohaldub). Menetluse käigus on vajalik teostada tõlketeenust isikule mitu korda, näiteks taotluse vastuvõtmisel, intervjuu läbiviimisel, majutuskeskuses või kinnipidamiskeskuses viibimise ajal, otsuse tutvustamisel jne.</t>
  </si>
  <si>
    <t>RVK taotlejatele ja tagasipöördujatele tõlgitakse arusaadavasse keelde menetlusalane materjal nt õigused ja kohustused, sisekorraeeskirjad jms. Sihtkeeled on eelkõige araabia, dari, vietnami keeled ning ka muud keeled lähtuvalt välismaalaste päritolust.</t>
  </si>
  <si>
    <t xml:space="preserve">Toetuse taotleja: </t>
  </si>
  <si>
    <t>Politsei- ja Piirivalveamet</t>
  </si>
  <si>
    <t>Rahvusvahelise kaitse taotlejatele ja tagasipöördujatele tõlketeenuse osutamine</t>
  </si>
  <si>
    <t xml:space="preserve">Projekti pealkiri: </t>
  </si>
  <si>
    <t xml:space="preserve">Projekti planeeritav algus: </t>
  </si>
  <si>
    <t xml:space="preserve">Projekti planeeritav lõpp: </t>
  </si>
  <si>
    <t>0,8% projektijuhi kuupalgast (618*0,8%=4,94)</t>
  </si>
  <si>
    <t>33% projektijuhi brutopalgast (618*33%=203,94</t>
  </si>
  <si>
    <t>Projektijuht võetakse tööle töölepinguga, osaajaga 60 tundi kuus. Esimesed kaks kuud on projekti juhtimiseks planeeritud 01.07.-31.08.2015 60 töötundi kuus, so töömahtu 37,5%, projekti käivitamisel on töömaht suurem. Edaspidi, alates 01.09.2015-31.06.2017 on planeeritud igakuiseks tööajaks projektijuhile 40 tundi kuus. Kuupalk on 618 eurot, brutotasu.</t>
  </si>
  <si>
    <r>
      <t>Projektijuht võetakse tööle töölepinguga, osaajaga max 40 tundi kuus. 01.09.2015-31.06.2017 on töömaht on 24,17% töömaht. Kuupalk on 398,</t>
    </r>
    <r>
      <rPr>
        <sz val="12"/>
        <rFont val="Times New Roman"/>
        <family val="1"/>
        <charset val="186"/>
      </rPr>
      <t>32</t>
    </r>
    <r>
      <rPr>
        <sz val="12"/>
        <color theme="1"/>
        <rFont val="Times New Roman"/>
        <family val="1"/>
        <charset val="186"/>
      </rPr>
      <t xml:space="preserve"> eurot, brutotasu. </t>
    </r>
  </si>
  <si>
    <r>
      <t>0,8% projektijuhi kuupalgast (398</t>
    </r>
    <r>
      <rPr>
        <sz val="12"/>
        <rFont val="Times New Roman"/>
        <family val="1"/>
        <charset val="186"/>
      </rPr>
      <t>,32</t>
    </r>
    <r>
      <rPr>
        <sz val="12"/>
        <color theme="1"/>
        <rFont val="Times New Roman"/>
        <family val="1"/>
        <charset val="186"/>
      </rPr>
      <t>*0,8%=3,19)</t>
    </r>
  </si>
  <si>
    <r>
      <t>33% projektijuhi brutopalgast (398,</t>
    </r>
    <r>
      <rPr>
        <sz val="12"/>
        <rFont val="Times New Roman"/>
        <family val="1"/>
        <charset val="186"/>
      </rPr>
      <t>32</t>
    </r>
    <r>
      <rPr>
        <sz val="12"/>
        <color theme="1"/>
        <rFont val="Times New Roman"/>
        <family val="1"/>
        <charset val="186"/>
      </rPr>
      <t>*33%=131,4</t>
    </r>
    <r>
      <rPr>
        <sz val="12"/>
        <rFont val="Times New Roman"/>
        <family val="1"/>
        <charset val="186"/>
      </rPr>
      <t>5</t>
    </r>
    <r>
      <rPr>
        <sz val="12"/>
        <color theme="1"/>
        <rFont val="Times New Roman"/>
        <family val="1"/>
        <charset val="186"/>
      </rPr>
      <t>)</t>
    </r>
  </si>
  <si>
    <t>2.1.</t>
  </si>
  <si>
    <t>2.2.</t>
  </si>
  <si>
    <t>2.3.</t>
  </si>
  <si>
    <t>Aruandlusperioodi 01/07/2015 - 31/12/2015 kulud</t>
  </si>
  <si>
    <t>Aruandlusperioodi 01/01/2016-30/06/2016 kulud</t>
  </si>
  <si>
    <t xml:space="preserve">Aruandlusperioodi 01/07/2016-31/12/2016 kulud </t>
  </si>
  <si>
    <t xml:space="preserve">Aruandlusperioodi 01/01/2017-30/06/2017 kulud </t>
  </si>
  <si>
    <t>Aruandlusperioodi 01/01/2016 - 30/06/2016 kulud</t>
  </si>
  <si>
    <t>Aruandlusperioodi 01/07/2016 - 31/12/2016 kulud</t>
  </si>
  <si>
    <t>Aruandlusperioodi 01/01/2017 - 30/06/2017 kulud</t>
  </si>
  <si>
    <t>Eelmakse</t>
  </si>
  <si>
    <t>I vahemakse</t>
  </si>
  <si>
    <t>II vahemakse</t>
  </si>
  <si>
    <t>III vahemakse</t>
  </si>
  <si>
    <t>4.1.1.1</t>
  </si>
  <si>
    <t>4.1.1.2</t>
  </si>
  <si>
    <t>Aruandlusperioodi 01/07/2015-31/12/2015 kulud kokku</t>
  </si>
  <si>
    <t>Aruandlusperioodi 01/01/2016-30/06/2016 kulud kokku</t>
  </si>
  <si>
    <t>Aruandlusperioodi 01/07/2016-31/12/2016 kulud kokku</t>
  </si>
  <si>
    <t>Aruandlusperioodi 01/01/2017-30/06/2017 kulud kokku</t>
  </si>
  <si>
    <t>2. Sihtrühmaga seotud kulud</t>
  </si>
  <si>
    <t>AMIF2015-11</t>
  </si>
  <si>
    <t>Printfield OÜ</t>
  </si>
  <si>
    <t>arve</t>
  </si>
  <si>
    <t>PPA</t>
  </si>
  <si>
    <t>Palgateatis</t>
  </si>
  <si>
    <t>September 2015</t>
  </si>
  <si>
    <t>Oktoober 2015</t>
  </si>
  <si>
    <t>November 2015</t>
  </si>
  <si>
    <t>Detsember 2015</t>
  </si>
  <si>
    <t>4.1.2.1</t>
  </si>
  <si>
    <t>4.1.2.2</t>
  </si>
  <si>
    <t>4.1.2.3</t>
  </si>
  <si>
    <t>4.1.2.4</t>
  </si>
  <si>
    <t>4.1.2.6</t>
  </si>
  <si>
    <t>4.1.2.5</t>
  </si>
  <si>
    <t>(allkirjastatud digitaalselt)</t>
  </si>
  <si>
    <t>"Kinnipidamiskeskuse sisekorraeeskiri" kirjalik tõlge inglise-gruusia</t>
  </si>
  <si>
    <t>"Kinnipidamiskeskuse sisekorraeeskiri" distsiplinaarmenetluse protokolli kirjalk tõlge eesti-gruusia</t>
  </si>
  <si>
    <t>Juuli, august 2015</t>
  </si>
  <si>
    <t>7.08.2015 ja 7.09.2015</t>
  </si>
  <si>
    <t>Töötaja netotasu</t>
  </si>
  <si>
    <t>Töötasust kinnipeetud maksud (töötuskindlustus, kogumispension, üksikisiku tulumaks)</t>
  </si>
  <si>
    <t>Tööandja sotsiaalmaks</t>
  </si>
  <si>
    <t>Tööandja töötuskindlustus</t>
  </si>
  <si>
    <t>Oktoober 2016</t>
  </si>
  <si>
    <t>A&amp;Alif Studium OÜ</t>
  </si>
  <si>
    <t xml:space="preserve">Kinnipidamiskeskuse sisekorraeeskirja tõlge inglise-araabia ja distsiplinaarmenetluse protokolli tõlge eesti-araabia. </t>
  </si>
  <si>
    <t>A&amp;E Keeltekool MTÜ</t>
  </si>
  <si>
    <t>Kinnipidamiskeskuse sisekorraeeskirja  ja distsiplinaarmenetluse protokolli tõlge eesti-vietnami</t>
  </si>
  <si>
    <t>Välismaalaste õiguste ja kohustuste tõlge inglise-hindi</t>
  </si>
  <si>
    <t>Välismaalaste õiguste ja kohustuste kirjalik tõlge inglise-hiina</t>
  </si>
  <si>
    <t>Välismaalaste õiguste ja kohustuste kirjalik tõlge inglise-dari, inglise-farsi ja inglise-puštu.</t>
  </si>
  <si>
    <t>Sunny Galandrex Tõlkebüroo OÜ</t>
  </si>
  <si>
    <t>Välismaalaste õiguste ja kohustuste kirjalik tõlge inglise-bambara</t>
  </si>
  <si>
    <t>Multilingua Tõlkebüroo OÜ</t>
  </si>
  <si>
    <t>Välismaalaste õiguste ja kohustuste kirjalik tõlge inglise-portugali.</t>
  </si>
  <si>
    <t>Jaanuar 2016</t>
  </si>
  <si>
    <t>Veebruar 2016</t>
  </si>
  <si>
    <t>Märts 2016</t>
  </si>
  <si>
    <t>Aprill 2016</t>
  </si>
  <si>
    <t>Mai 2016</t>
  </si>
  <si>
    <t xml:space="preserve">Juuni 2016 </t>
  </si>
  <si>
    <t>32 seeria 2016</t>
  </si>
  <si>
    <t>Õiguste ja kohustuse kirjalik tõlge inglise-gruusia</t>
  </si>
  <si>
    <t>CO TRAM OÜ</t>
  </si>
  <si>
    <t>252605s-MK/18-2016</t>
  </si>
  <si>
    <t>Filabi OÜ</t>
  </si>
  <si>
    <t>Eesti-farsi suuline tõlketeenus.</t>
  </si>
  <si>
    <t>401 seeria 2016</t>
  </si>
  <si>
    <t>Farsi-eesti suuline tõlketeenus.</t>
  </si>
  <si>
    <t>Vahemakse taotlus</t>
  </si>
  <si>
    <t>Vietnami-eesti-vietnami suuline tõlketeenus.</t>
  </si>
  <si>
    <t>Eesti-vietnami suuline tõlketeenus.</t>
  </si>
  <si>
    <t>Arestimaja ja välismaalaste õigused ja kohustused Inglise-aserbaidžaani kirjalik tõlge.</t>
  </si>
  <si>
    <t>Eesti-hindi suuline tõlketeenus.</t>
  </si>
  <si>
    <t>Inglise-armeenia kirjalik tõlge</t>
  </si>
  <si>
    <t>0906s-TO/20-2016</t>
  </si>
  <si>
    <t>Vietnami keele suuline tõlketeenus</t>
  </si>
  <si>
    <t>429 seeria 2016</t>
  </si>
  <si>
    <t>Dari keele suuline tõlketeenus</t>
  </si>
  <si>
    <t>Transperfect Translations International INC</t>
  </si>
  <si>
    <t>Inglise-bambara suuline tõlketeenus.</t>
  </si>
  <si>
    <t>OÜ Aabwell</t>
  </si>
  <si>
    <t>A-577/2016</t>
  </si>
  <si>
    <t>Bambara suuline tõlketeenus</t>
  </si>
  <si>
    <t>2507s-TO/21-2016</t>
  </si>
  <si>
    <t>A-647/2016</t>
  </si>
  <si>
    <t>OÜ Esteet</t>
  </si>
  <si>
    <t>Eesti-ukraina kirjalik tõlketeenus</t>
  </si>
  <si>
    <t>Hindi keele suuline tõlketeenus</t>
  </si>
  <si>
    <t>2109s-DK/24-2016</t>
  </si>
  <si>
    <t>Juuli 2016</t>
  </si>
  <si>
    <t>August 2016</t>
  </si>
  <si>
    <t>September 2016</t>
  </si>
  <si>
    <t>November 2016</t>
  </si>
  <si>
    <t>Detsember 2016</t>
  </si>
  <si>
    <t>4/2016</t>
  </si>
  <si>
    <t>Albaania keele suuline tõlketeenus</t>
  </si>
  <si>
    <t>5/2016</t>
  </si>
  <si>
    <t>6/2016</t>
  </si>
  <si>
    <t>CP Group OÜ</t>
  </si>
  <si>
    <t>010</t>
  </si>
  <si>
    <t>013</t>
  </si>
  <si>
    <t>011</t>
  </si>
  <si>
    <t>012</t>
  </si>
  <si>
    <t>1132</t>
  </si>
  <si>
    <t>Farsi keele suuline tõlketeenus</t>
  </si>
  <si>
    <t>Farsi keele  suuline tõlketeenus.</t>
  </si>
  <si>
    <t>1138</t>
  </si>
  <si>
    <t>161003</t>
  </si>
  <si>
    <t>020311s-AK/27-2016</t>
  </si>
  <si>
    <t>1511s-KL/29-2016</t>
  </si>
  <si>
    <t>0812s-AB/31-2016</t>
  </si>
  <si>
    <t>732 seeria 2016</t>
  </si>
  <si>
    <t>Albanian Food OÜ</t>
  </si>
  <si>
    <t>1020421</t>
  </si>
  <si>
    <t>Albaania kirjalik tõlketeenus</t>
  </si>
  <si>
    <t>Inglise-rumeenia, inglise-urdu, inglise-tamili ja inglise-kurdi kirjalik tõlketeenus</t>
  </si>
  <si>
    <t>Lõppmakse</t>
  </si>
  <si>
    <t>Koostaja</t>
  </si>
  <si>
    <t>Ege-Lii Luik</t>
  </si>
  <si>
    <r>
      <t>(</t>
    </r>
    <r>
      <rPr>
        <i/>
        <sz val="12"/>
        <color theme="1"/>
        <rFont val="Times New Roman"/>
        <family val="1"/>
        <charset val="186"/>
      </rPr>
      <t>allkirjastatud digitaalselt</t>
    </r>
    <r>
      <rPr>
        <sz val="12"/>
        <color theme="1"/>
        <rFont val="Times New Roman"/>
        <family val="1"/>
        <charset val="186"/>
      </rPr>
      <t>)</t>
    </r>
  </si>
  <si>
    <t xml:space="preserve">Aruandlusperioodi 01/01/2018-30/06/2018 kulud </t>
  </si>
  <si>
    <t xml:space="preserve">Aruandlusperioodi 01/07/2017-31/12/2017 kulud </t>
  </si>
  <si>
    <t>Aruandlusperioodi 01/01/2018 - 30/06/2018 kulud</t>
  </si>
  <si>
    <t>Aruandlusperioodi 01/07/2017 - 31/12/2017 kulud</t>
  </si>
  <si>
    <t>Aruandlusperioodi 01/07/2017-31/12/2017 kulud kokku</t>
  </si>
  <si>
    <t>Aruandlusperioodi 01/01/2018-30/06/2018 kulud kokku</t>
  </si>
  <si>
    <t>Kolhethi OÜ</t>
  </si>
  <si>
    <t>CO Tram OÜ</t>
  </si>
  <si>
    <t>Indest Enterprises Oü</t>
  </si>
  <si>
    <t>Sharmelik OÜ</t>
  </si>
  <si>
    <t>222 seeria 2017</t>
  </si>
  <si>
    <t>307 seeria 2017</t>
  </si>
  <si>
    <t>0803s-TO/042017</t>
  </si>
  <si>
    <t>2605s-TO/05-2017</t>
  </si>
  <si>
    <t>Gruusia keele kirjalik tõlketeenus.</t>
  </si>
  <si>
    <t>Gruusia keele suuline tõlketeenus</t>
  </si>
  <si>
    <t>Tamili keele suuline tõlketeenus</t>
  </si>
  <si>
    <t>Kurdi keele suuline tõlketeenus</t>
  </si>
  <si>
    <t>Kurmandži keele suuline tõlketeenus</t>
  </si>
  <si>
    <t>Tõlkebüroo Pangloss OÜ</t>
  </si>
  <si>
    <t>Jaanuar 2017</t>
  </si>
  <si>
    <t>Veebruar 2017</t>
  </si>
  <si>
    <t>Märts 2017</t>
  </si>
  <si>
    <t>Aprill 2017</t>
  </si>
  <si>
    <t>Mai 2017</t>
  </si>
  <si>
    <t>Juuni 2017</t>
  </si>
  <si>
    <t>695 seeria 2017</t>
  </si>
  <si>
    <t>1/2017</t>
  </si>
  <si>
    <t>Projekti tunnus:</t>
  </si>
  <si>
    <t>Krista Aas</t>
  </si>
  <si>
    <t>peadirektori asetäitja arenduse alal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</si>
</sst>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2" x14ac:knownFonts="1">
    <font>
      <sz val="11"/>
      <color theme="1"/>
      <name val="Calibri"/>
      <family val="2"/>
      <charset val="186"/>
      <scheme val="minor"/>
    </font>
    <font>
      <b/>
      <sz val="11"/>
      <color theme="1"/>
      <name val="Calibri"/>
      <family val="2"/>
      <charset val="186"/>
      <scheme val="minor"/>
    </font>
    <font>
      <sz val="12"/>
      <color theme="1"/>
      <name val="Times New Roman"/>
      <family val="1"/>
      <charset val="186"/>
    </font>
    <font>
      <b/>
      <sz val="12"/>
      <color theme="1"/>
      <name val="Times New Roman"/>
      <family val="1"/>
      <charset val="186"/>
    </font>
    <font>
      <b/>
      <i/>
      <sz val="12"/>
      <color theme="1"/>
      <name val="Times New Roman"/>
      <family val="1"/>
      <charset val="186"/>
    </font>
    <font>
      <i/>
      <sz val="12"/>
      <color theme="1"/>
      <name val="Times New Roman"/>
      <family val="1"/>
      <charset val="186"/>
    </font>
    <font>
      <sz val="12"/>
      <color rgb="FFFF0000"/>
      <name val="Times New Roman"/>
      <family val="1"/>
      <charset val="186"/>
    </font>
    <font>
      <b/>
      <sz val="12"/>
      <color rgb="FFFF0000"/>
      <name val="Times New Roman"/>
      <family val="1"/>
      <charset val="186"/>
    </font>
    <font>
      <u/>
      <sz val="11"/>
      <color theme="10"/>
      <name val="Calibri"/>
      <family val="2"/>
      <charset val="186"/>
      <scheme val="minor"/>
    </font>
    <font>
      <b/>
      <i/>
      <sz val="12"/>
      <name val="Times New Roman"/>
      <family val="1"/>
      <charset val="186"/>
    </font>
    <font>
      <sz val="12"/>
      <name val="Times New Roman"/>
      <family val="1"/>
      <charset val="186"/>
    </font>
    <font>
      <i/>
      <sz val="12"/>
      <color rgb="FFFF0000"/>
      <name val="Times New Roman"/>
      <family val="1"/>
      <charset val="186"/>
    </font>
  </fonts>
  <fills count="9">
    <fill>
      <patternFill patternType="none"/>
    </fill>
    <fill>
      <patternFill patternType="gray125"/>
    </fill>
    <fill>
      <patternFill patternType="solid">
        <fgColor theme="6" tint="0.39997558519241921"/>
        <bgColor indexed="64"/>
      </patternFill>
    </fill>
    <fill>
      <patternFill patternType="solid">
        <fgColor rgb="FFFFC000"/>
        <bgColor indexed="64"/>
      </patternFill>
    </fill>
    <fill>
      <patternFill patternType="solid">
        <fgColor theme="8" tint="0.39997558519241921"/>
        <bgColor indexed="64"/>
      </patternFill>
    </fill>
    <fill>
      <patternFill patternType="solid">
        <fgColor theme="6" tint="0.79998168889431442"/>
        <bgColor indexed="64"/>
      </patternFill>
    </fill>
    <fill>
      <patternFill patternType="solid">
        <fgColor rgb="FFFFFF00"/>
        <bgColor indexed="64"/>
      </patternFill>
    </fill>
    <fill>
      <patternFill patternType="solid">
        <fgColor theme="0"/>
        <bgColor indexed="64"/>
      </patternFill>
    </fill>
    <fill>
      <patternFill patternType="solid">
        <fgColor rgb="FF92D05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8" fillId="0" borderId="0" applyNumberFormat="0" applyFill="0" applyBorder="0" applyAlignment="0" applyProtection="0"/>
  </cellStyleXfs>
  <cellXfs count="224">
    <xf numFmtId="0" fontId="0" fillId="0" borderId="0" xfId="0"/>
    <xf numFmtId="0" fontId="2" fillId="0" borderId="0" xfId="0" applyFont="1"/>
    <xf numFmtId="0" fontId="2" fillId="0" borderId="1" xfId="0" applyFont="1" applyBorder="1" applyAlignment="1">
      <alignment wrapText="1"/>
    </xf>
    <xf numFmtId="0" fontId="3" fillId="0" borderId="0" xfId="0" applyFont="1"/>
    <xf numFmtId="0" fontId="3" fillId="2" borderId="1" xfId="0" applyFont="1" applyFill="1" applyBorder="1" applyAlignment="1">
      <alignment horizontal="center"/>
    </xf>
    <xf numFmtId="0" fontId="3" fillId="2" borderId="1" xfId="0" applyFont="1" applyFill="1" applyBorder="1" applyAlignment="1">
      <alignment wrapText="1"/>
    </xf>
    <xf numFmtId="0" fontId="6" fillId="0" borderId="0" xfId="0" applyFont="1"/>
    <xf numFmtId="0" fontId="7" fillId="0" borderId="0" xfId="0" applyFont="1"/>
    <xf numFmtId="0" fontId="4" fillId="0" borderId="0" xfId="0" applyFont="1"/>
    <xf numFmtId="0" fontId="2" fillId="3" borderId="1" xfId="0" applyFont="1" applyFill="1" applyBorder="1"/>
    <xf numFmtId="0" fontId="3" fillId="3" borderId="1" xfId="0" applyFont="1" applyFill="1" applyBorder="1"/>
    <xf numFmtId="0" fontId="3" fillId="3" borderId="1" xfId="0" applyFont="1" applyFill="1" applyBorder="1" applyAlignment="1">
      <alignment wrapText="1"/>
    </xf>
    <xf numFmtId="0" fontId="2" fillId="4" borderId="1" xfId="0" applyFont="1" applyFill="1" applyBorder="1"/>
    <xf numFmtId="0" fontId="3" fillId="4" borderId="1" xfId="0" applyFont="1" applyFill="1" applyBorder="1"/>
    <xf numFmtId="0" fontId="2" fillId="0" borderId="0" xfId="0" applyFont="1"/>
    <xf numFmtId="0" fontId="0" fillId="0" borderId="0" xfId="0"/>
    <xf numFmtId="0" fontId="9" fillId="0" borderId="0" xfId="1" applyFont="1"/>
    <xf numFmtId="0" fontId="3" fillId="2" borderId="1" xfId="0" applyFont="1" applyFill="1" applyBorder="1"/>
    <xf numFmtId="0" fontId="4" fillId="0" borderId="0" xfId="0" applyFont="1"/>
    <xf numFmtId="0" fontId="2" fillId="0" borderId="0" xfId="0" applyFont="1"/>
    <xf numFmtId="0" fontId="3" fillId="0" borderId="1" xfId="0" applyFont="1" applyBorder="1"/>
    <xf numFmtId="0" fontId="2" fillId="0" borderId="1" xfId="0" applyFont="1" applyBorder="1"/>
    <xf numFmtId="0" fontId="3" fillId="2" borderId="6" xfId="0" applyFont="1" applyFill="1" applyBorder="1" applyAlignment="1">
      <alignment wrapText="1"/>
    </xf>
    <xf numFmtId="0" fontId="3" fillId="2" borderId="2" xfId="0" applyFont="1" applyFill="1" applyBorder="1" applyAlignment="1">
      <alignment wrapText="1"/>
    </xf>
    <xf numFmtId="0" fontId="2" fillId="0" borderId="0" xfId="0" applyFont="1" applyProtection="1">
      <protection locked="0"/>
    </xf>
    <xf numFmtId="0" fontId="0" fillId="0" borderId="0" xfId="0" applyProtection="1">
      <protection locked="0"/>
    </xf>
    <xf numFmtId="0" fontId="3" fillId="2" borderId="1" xfId="0" applyFont="1" applyFill="1" applyBorder="1" applyProtection="1">
      <protection locked="0"/>
    </xf>
    <xf numFmtId="4" fontId="2" fillId="3" borderId="1" xfId="0" applyNumberFormat="1" applyFont="1" applyFill="1" applyBorder="1" applyProtection="1">
      <protection locked="0"/>
    </xf>
    <xf numFmtId="0" fontId="2" fillId="0" borderId="1" xfId="0" applyFont="1" applyBorder="1" applyProtection="1">
      <protection locked="0" hidden="1"/>
    </xf>
    <xf numFmtId="14" fontId="2" fillId="0" borderId="1" xfId="0" applyNumberFormat="1" applyFont="1" applyBorder="1" applyProtection="1">
      <protection locked="0" hidden="1"/>
    </xf>
    <xf numFmtId="0" fontId="2" fillId="0" borderId="0" xfId="0" applyFont="1" applyProtection="1">
      <protection locked="0" hidden="1"/>
    </xf>
    <xf numFmtId="0" fontId="3" fillId="2" borderId="2" xfId="0" applyFont="1" applyFill="1" applyBorder="1" applyAlignment="1">
      <alignment horizontal="center" vertical="center" wrapText="1"/>
    </xf>
    <xf numFmtId="0" fontId="3" fillId="2" borderId="5" xfId="0" applyFont="1" applyFill="1" applyBorder="1" applyAlignment="1">
      <alignment vertical="center" wrapText="1"/>
    </xf>
    <xf numFmtId="0" fontId="7" fillId="0" borderId="0" xfId="0" applyFont="1" applyFill="1"/>
    <xf numFmtId="0" fontId="0" fillId="0" borderId="1" xfId="0" applyBorder="1" applyAlignment="1" applyProtection="1">
      <protection locked="0" hidden="1"/>
    </xf>
    <xf numFmtId="16" fontId="3" fillId="0" borderId="1" xfId="0" applyNumberFormat="1" applyFont="1" applyBorder="1" applyProtection="1">
      <protection locked="0" hidden="1"/>
    </xf>
    <xf numFmtId="0" fontId="3" fillId="0" borderId="1" xfId="0" applyFont="1" applyBorder="1" applyProtection="1">
      <protection locked="0" hidden="1"/>
    </xf>
    <xf numFmtId="0" fontId="6" fillId="0" borderId="0" xfId="0" applyFont="1" applyProtection="1">
      <protection locked="0" hidden="1"/>
    </xf>
    <xf numFmtId="0" fontId="2" fillId="0" borderId="0" xfId="0" applyFont="1" applyProtection="1">
      <protection hidden="1"/>
    </xf>
    <xf numFmtId="0" fontId="2" fillId="2" borderId="1" xfId="0" applyFont="1" applyFill="1" applyBorder="1" applyProtection="1">
      <protection hidden="1"/>
    </xf>
    <xf numFmtId="0" fontId="3" fillId="2" borderId="1" xfId="0" applyFont="1" applyFill="1" applyBorder="1" applyProtection="1">
      <protection hidden="1"/>
    </xf>
    <xf numFmtId="0" fontId="3" fillId="2" borderId="1" xfId="0" applyFont="1" applyFill="1" applyBorder="1" applyAlignment="1" applyProtection="1">
      <alignment wrapText="1"/>
      <protection hidden="1"/>
    </xf>
    <xf numFmtId="0" fontId="3" fillId="0" borderId="1" xfId="0" applyFont="1" applyBorder="1" applyProtection="1">
      <protection hidden="1"/>
    </xf>
    <xf numFmtId="0" fontId="2" fillId="0" borderId="1" xfId="0" applyFont="1" applyBorder="1" applyProtection="1">
      <protection hidden="1"/>
    </xf>
    <xf numFmtId="2" fontId="2" fillId="0" borderId="1" xfId="0" applyNumberFormat="1" applyFont="1" applyBorder="1" applyProtection="1">
      <protection hidden="1"/>
    </xf>
    <xf numFmtId="2" fontId="2" fillId="3" borderId="1" xfId="0" applyNumberFormat="1" applyFont="1" applyFill="1" applyBorder="1" applyProtection="1">
      <protection hidden="1"/>
    </xf>
    <xf numFmtId="0" fontId="4" fillId="0" borderId="0" xfId="0" applyFont="1" applyProtection="1">
      <protection hidden="1"/>
    </xf>
    <xf numFmtId="0" fontId="3" fillId="0" borderId="0" xfId="0" applyFont="1" applyProtection="1">
      <protection hidden="1"/>
    </xf>
    <xf numFmtId="0" fontId="4" fillId="0" borderId="0" xfId="0" applyFont="1" applyBorder="1" applyProtection="1">
      <protection hidden="1"/>
    </xf>
    <xf numFmtId="0" fontId="0" fillId="0" borderId="0" xfId="0" applyProtection="1">
      <protection hidden="1"/>
    </xf>
    <xf numFmtId="4" fontId="2" fillId="3" borderId="1" xfId="0" applyNumberFormat="1" applyFont="1" applyFill="1" applyBorder="1" applyProtection="1">
      <protection hidden="1"/>
    </xf>
    <xf numFmtId="0" fontId="3" fillId="2" borderId="1" xfId="0" applyFont="1" applyFill="1" applyBorder="1" applyAlignment="1" applyProtection="1">
      <alignment horizontal="center"/>
      <protection hidden="1"/>
    </xf>
    <xf numFmtId="0" fontId="3" fillId="0" borderId="0" xfId="0" applyFont="1" applyFill="1" applyBorder="1" applyAlignment="1" applyProtection="1">
      <alignment horizontal="center"/>
      <protection hidden="1"/>
    </xf>
    <xf numFmtId="0" fontId="2" fillId="0" borderId="0" xfId="0" applyFont="1" applyFill="1" applyBorder="1" applyProtection="1">
      <protection hidden="1"/>
    </xf>
    <xf numFmtId="0" fontId="3" fillId="0" borderId="0" xfId="0" applyFont="1" applyFill="1" applyBorder="1" applyProtection="1">
      <protection hidden="1"/>
    </xf>
    <xf numFmtId="0" fontId="6" fillId="0" borderId="0" xfId="0" applyFont="1" applyProtection="1">
      <protection hidden="1"/>
    </xf>
    <xf numFmtId="0" fontId="2" fillId="3" borderId="1" xfId="0" applyFont="1" applyFill="1" applyBorder="1" applyProtection="1">
      <protection hidden="1"/>
    </xf>
    <xf numFmtId="0" fontId="9" fillId="0" borderId="0" xfId="1" applyFont="1" applyProtection="1">
      <protection hidden="1"/>
    </xf>
    <xf numFmtId="0" fontId="3" fillId="2" borderId="2" xfId="0" applyFont="1" applyFill="1" applyBorder="1" applyAlignment="1" applyProtection="1">
      <protection hidden="1"/>
    </xf>
    <xf numFmtId="0" fontId="0" fillId="2" borderId="3" xfId="0" applyFont="1" applyFill="1" applyBorder="1" applyAlignment="1" applyProtection="1">
      <protection hidden="1"/>
    </xf>
    <xf numFmtId="0" fontId="1" fillId="0" borderId="0" xfId="0" applyFont="1"/>
    <xf numFmtId="9" fontId="3" fillId="2" borderId="1" xfId="0" applyNumberFormat="1" applyFont="1" applyFill="1" applyBorder="1" applyAlignment="1" applyProtection="1">
      <alignment wrapText="1"/>
      <protection hidden="1"/>
    </xf>
    <xf numFmtId="9" fontId="3" fillId="2" borderId="1" xfId="0" applyNumberFormat="1" applyFont="1" applyFill="1" applyBorder="1" applyAlignment="1" applyProtection="1">
      <alignment horizontal="center" vertical="center"/>
      <protection hidden="1"/>
    </xf>
    <xf numFmtId="2" fontId="0" fillId="0" borderId="0" xfId="0" applyNumberFormat="1"/>
    <xf numFmtId="0" fontId="3" fillId="2" borderId="1" xfId="0" applyFont="1" applyFill="1" applyBorder="1" applyAlignment="1">
      <alignment horizontal="center" vertical="center" wrapText="1"/>
    </xf>
    <xf numFmtId="0" fontId="3" fillId="2" borderId="1" xfId="0" applyFont="1" applyFill="1" applyBorder="1" applyAlignment="1" applyProtection="1">
      <alignment horizontal="center" vertical="center"/>
    </xf>
    <xf numFmtId="0" fontId="3" fillId="3" borderId="1" xfId="0" applyFont="1" applyFill="1" applyBorder="1" applyAlignment="1">
      <alignment horizontal="center"/>
    </xf>
    <xf numFmtId="0" fontId="2" fillId="0" borderId="1" xfId="0" applyFont="1" applyBorder="1" applyAlignment="1" applyProtection="1">
      <alignment horizontal="center" vertical="center"/>
      <protection locked="0" hidden="1"/>
    </xf>
    <xf numFmtId="4" fontId="2" fillId="0" borderId="1" xfId="0" applyNumberFormat="1" applyFont="1" applyBorder="1" applyProtection="1">
      <protection hidden="1"/>
    </xf>
    <xf numFmtId="4" fontId="2" fillId="6" borderId="1" xfId="0" applyNumberFormat="1" applyFont="1" applyFill="1" applyBorder="1" applyProtection="1">
      <protection locked="0" hidden="1"/>
    </xf>
    <xf numFmtId="4" fontId="3" fillId="5" borderId="1" xfId="0" applyNumberFormat="1" applyFont="1" applyFill="1" applyBorder="1" applyProtection="1">
      <protection hidden="1"/>
    </xf>
    <xf numFmtId="4" fontId="3" fillId="2" borderId="1" xfId="0" applyNumberFormat="1" applyFont="1" applyFill="1" applyBorder="1" applyProtection="1">
      <protection hidden="1"/>
    </xf>
    <xf numFmtId="4" fontId="2" fillId="0" borderId="1" xfId="0" applyNumberFormat="1" applyFont="1" applyBorder="1" applyProtection="1">
      <protection locked="0" hidden="1"/>
    </xf>
    <xf numFmtId="4" fontId="2" fillId="2" borderId="1" xfId="0" applyNumberFormat="1" applyFont="1" applyFill="1" applyBorder="1" applyProtection="1">
      <protection hidden="1"/>
    </xf>
    <xf numFmtId="4" fontId="2" fillId="3" borderId="1" xfId="0" applyNumberFormat="1" applyFont="1" applyFill="1" applyBorder="1" applyProtection="1">
      <protection locked="0" hidden="1"/>
    </xf>
    <xf numFmtId="4" fontId="2" fillId="6" borderId="1" xfId="0" applyNumberFormat="1" applyFont="1" applyFill="1" applyBorder="1" applyProtection="1">
      <protection hidden="1"/>
    </xf>
    <xf numFmtId="4" fontId="3" fillId="3" borderId="1" xfId="0" applyNumberFormat="1" applyFont="1" applyFill="1" applyBorder="1"/>
    <xf numFmtId="4" fontId="3" fillId="4" borderId="1" xfId="0" applyNumberFormat="1" applyFont="1" applyFill="1" applyBorder="1"/>
    <xf numFmtId="4" fontId="3" fillId="4" borderId="1" xfId="0" applyNumberFormat="1" applyFont="1" applyFill="1" applyBorder="1" applyProtection="1">
      <protection locked="0" hidden="1"/>
    </xf>
    <xf numFmtId="4" fontId="2" fillId="0" borderId="0" xfId="0" applyNumberFormat="1" applyFont="1"/>
    <xf numFmtId="4" fontId="2" fillId="0" borderId="1" xfId="0" applyNumberFormat="1" applyFont="1" applyBorder="1" applyProtection="1"/>
    <xf numFmtId="4" fontId="2" fillId="0" borderId="1" xfId="0" applyNumberFormat="1" applyFont="1" applyBorder="1"/>
    <xf numFmtId="4" fontId="3" fillId="3" borderId="1" xfId="0" applyNumberFormat="1" applyFont="1" applyFill="1" applyBorder="1" applyProtection="1"/>
    <xf numFmtId="4" fontId="3" fillId="2" borderId="1" xfId="0" applyNumberFormat="1" applyFont="1" applyFill="1" applyBorder="1"/>
    <xf numFmtId="4" fontId="3" fillId="2" borderId="1" xfId="0" applyNumberFormat="1" applyFont="1" applyFill="1" applyBorder="1" applyProtection="1">
      <protection locked="0" hidden="1"/>
    </xf>
    <xf numFmtId="4" fontId="2" fillId="0" borderId="0" xfId="0" applyNumberFormat="1" applyFont="1" applyFill="1" applyBorder="1" applyProtection="1">
      <protection hidden="1"/>
    </xf>
    <xf numFmtId="0" fontId="3" fillId="0" borderId="0" xfId="0" applyFont="1" applyFill="1" applyBorder="1"/>
    <xf numFmtId="4" fontId="3" fillId="0" borderId="0" xfId="0" applyNumberFormat="1" applyFont="1" applyFill="1" applyBorder="1" applyProtection="1"/>
    <xf numFmtId="4" fontId="3" fillId="0" borderId="0" xfId="0" applyNumberFormat="1" applyFont="1" applyFill="1" applyBorder="1"/>
    <xf numFmtId="0" fontId="9" fillId="0" borderId="0" xfId="0" applyFont="1" applyFill="1"/>
    <xf numFmtId="0" fontId="10" fillId="0" borderId="0" xfId="0" applyFont="1"/>
    <xf numFmtId="0" fontId="10" fillId="0" borderId="0" xfId="0" applyFont="1" applyProtection="1">
      <protection hidden="1"/>
    </xf>
    <xf numFmtId="0" fontId="2" fillId="0" borderId="1" xfId="0" applyFont="1" applyBorder="1" applyAlignment="1" applyProtection="1">
      <alignment wrapText="1"/>
      <protection hidden="1"/>
    </xf>
    <xf numFmtId="0" fontId="2" fillId="0" borderId="1" xfId="0" applyFont="1" applyBorder="1" applyAlignment="1" applyProtection="1">
      <alignment wrapText="1"/>
      <protection locked="0" hidden="1"/>
    </xf>
    <xf numFmtId="0" fontId="3" fillId="0" borderId="0" xfId="0" applyFont="1" applyBorder="1" applyProtection="1">
      <protection locked="0" hidden="1"/>
    </xf>
    <xf numFmtId="0" fontId="3" fillId="0" borderId="0" xfId="0" applyFont="1" applyBorder="1" applyAlignment="1" applyProtection="1">
      <alignment wrapText="1"/>
      <protection locked="0" hidden="1"/>
    </xf>
    <xf numFmtId="4" fontId="2" fillId="0" borderId="0" xfId="0" applyNumberFormat="1" applyFont="1" applyProtection="1">
      <protection locked="0" hidden="1"/>
    </xf>
    <xf numFmtId="4" fontId="11" fillId="0" borderId="0" xfId="0" applyNumberFormat="1" applyFont="1" applyProtection="1">
      <protection hidden="1"/>
    </xf>
    <xf numFmtId="4" fontId="11" fillId="0" borderId="0" xfId="0" applyNumberFormat="1" applyFont="1" applyProtection="1">
      <protection locked="0" hidden="1"/>
    </xf>
    <xf numFmtId="1" fontId="2" fillId="0" borderId="0" xfId="0" applyNumberFormat="1" applyFont="1" applyProtection="1">
      <protection hidden="1"/>
    </xf>
    <xf numFmtId="1" fontId="0" fillId="0" borderId="0" xfId="0" applyNumberFormat="1" applyProtection="1">
      <protection hidden="1"/>
    </xf>
    <xf numFmtId="1" fontId="11" fillId="0" borderId="0" xfId="0" applyNumberFormat="1" applyFont="1" applyProtection="1">
      <protection hidden="1"/>
    </xf>
    <xf numFmtId="1" fontId="11" fillId="0" borderId="0" xfId="0" applyNumberFormat="1" applyFont="1" applyProtection="1">
      <protection locked="0" hidden="1"/>
    </xf>
    <xf numFmtId="1" fontId="6" fillId="0" borderId="0" xfId="0" applyNumberFormat="1" applyFont="1" applyProtection="1">
      <protection locked="0" hidden="1"/>
    </xf>
    <xf numFmtId="1" fontId="6" fillId="0" borderId="0" xfId="0" applyNumberFormat="1" applyFont="1" applyProtection="1">
      <protection hidden="1"/>
    </xf>
    <xf numFmtId="1" fontId="2" fillId="0" borderId="0" xfId="0" applyNumberFormat="1" applyFont="1" applyProtection="1">
      <protection locked="0"/>
    </xf>
    <xf numFmtId="4" fontId="2" fillId="0" borderId="0" xfId="0" applyNumberFormat="1" applyFont="1" applyProtection="1">
      <protection hidden="1"/>
    </xf>
    <xf numFmtId="4" fontId="7" fillId="0" borderId="0" xfId="0" applyNumberFormat="1" applyFont="1" applyProtection="1">
      <protection hidden="1"/>
    </xf>
    <xf numFmtId="4" fontId="2" fillId="0" borderId="0" xfId="0" applyNumberFormat="1" applyFont="1" applyProtection="1">
      <protection locked="0"/>
    </xf>
    <xf numFmtId="0" fontId="3" fillId="2" borderId="5" xfId="0" applyFont="1" applyFill="1" applyBorder="1" applyAlignment="1">
      <alignment horizontal="center"/>
    </xf>
    <xf numFmtId="0" fontId="3" fillId="2" borderId="6" xfId="0" applyFont="1" applyFill="1" applyBorder="1" applyAlignment="1">
      <alignment horizontal="center"/>
    </xf>
    <xf numFmtId="0" fontId="3" fillId="2" borderId="1" xfId="0" applyFont="1" applyFill="1" applyBorder="1" applyAlignment="1">
      <alignment horizontal="center"/>
    </xf>
    <xf numFmtId="0" fontId="3" fillId="2" borderId="1" xfId="0" applyFont="1" applyFill="1" applyBorder="1" applyAlignment="1">
      <alignment horizontal="center" vertical="center"/>
    </xf>
    <xf numFmtId="0" fontId="3" fillId="2" borderId="2" xfId="0" applyFont="1" applyFill="1" applyBorder="1" applyAlignment="1">
      <alignment horizontal="left"/>
    </xf>
    <xf numFmtId="0" fontId="3" fillId="2" borderId="3" xfId="0" applyFont="1" applyFill="1" applyBorder="1" applyAlignment="1">
      <alignment horizontal="left"/>
    </xf>
    <xf numFmtId="0" fontId="3" fillId="2" borderId="4" xfId="0" applyFont="1" applyFill="1" applyBorder="1" applyAlignment="1">
      <alignment horizontal="left"/>
    </xf>
    <xf numFmtId="14" fontId="3" fillId="0" borderId="0" xfId="0" applyNumberFormat="1" applyFont="1" applyBorder="1" applyAlignment="1" applyProtection="1">
      <alignment horizontal="left"/>
      <protection locked="0" hidden="1"/>
    </xf>
    <xf numFmtId="4" fontId="2" fillId="0" borderId="2" xfId="0" applyNumberFormat="1" applyFont="1" applyBorder="1" applyProtection="1">
      <protection locked="0" hidden="1"/>
    </xf>
    <xf numFmtId="4" fontId="2" fillId="3" borderId="1" xfId="0" applyNumberFormat="1" applyFont="1" applyFill="1" applyBorder="1"/>
    <xf numFmtId="4" fontId="0" fillId="0" borderId="0" xfId="0" applyNumberFormat="1"/>
    <xf numFmtId="0" fontId="10" fillId="0" borderId="0" xfId="0" applyFont="1" applyProtection="1">
      <protection locked="0" hidden="1"/>
    </xf>
    <xf numFmtId="1" fontId="2" fillId="0" borderId="1" xfId="0" applyNumberFormat="1" applyFont="1" applyBorder="1" applyProtection="1">
      <protection locked="0" hidden="1"/>
    </xf>
    <xf numFmtId="0" fontId="2" fillId="0" borderId="1" xfId="0" applyNumberFormat="1" applyFont="1" applyBorder="1" applyProtection="1">
      <protection locked="0" hidden="1"/>
    </xf>
    <xf numFmtId="49" fontId="2" fillId="0" borderId="1" xfId="0" applyNumberFormat="1" applyFont="1" applyBorder="1" applyProtection="1">
      <protection locked="0" hidden="1"/>
    </xf>
    <xf numFmtId="0" fontId="2" fillId="0" borderId="1" xfId="0" applyFont="1" applyBorder="1" applyAlignment="1" applyProtection="1">
      <alignment horizontal="center"/>
      <protection locked="0" hidden="1"/>
    </xf>
    <xf numFmtId="0" fontId="2" fillId="0" borderId="4" xfId="0" applyFont="1" applyBorder="1" applyAlignment="1" applyProtection="1">
      <alignment wrapText="1"/>
      <protection locked="0" hidden="1"/>
    </xf>
    <xf numFmtId="14" fontId="2" fillId="0" borderId="1" xfId="0" applyNumberFormat="1" applyFont="1" applyBorder="1" applyAlignment="1" applyProtection="1">
      <alignment wrapText="1"/>
      <protection locked="0" hidden="1"/>
    </xf>
    <xf numFmtId="4" fontId="2" fillId="0" borderId="1" xfId="0" applyNumberFormat="1" applyFont="1" applyBorder="1" applyAlignment="1" applyProtection="1">
      <alignment wrapText="1"/>
      <protection locked="0" hidden="1"/>
    </xf>
    <xf numFmtId="0" fontId="2" fillId="0" borderId="1" xfId="0" applyNumberFormat="1" applyFont="1" applyBorder="1" applyAlignment="1" applyProtection="1">
      <alignment wrapText="1"/>
      <protection locked="0" hidden="1"/>
    </xf>
    <xf numFmtId="14" fontId="2" fillId="0" borderId="0" xfId="0" applyNumberFormat="1" applyFont="1" applyProtection="1">
      <protection locked="0" hidden="1"/>
    </xf>
    <xf numFmtId="0" fontId="5" fillId="0" borderId="0" xfId="0" applyFont="1"/>
    <xf numFmtId="4" fontId="3" fillId="3" borderId="1" xfId="0" applyNumberFormat="1" applyFont="1" applyFill="1" applyBorder="1" applyProtection="1">
      <protection locked="0" hidden="1"/>
    </xf>
    <xf numFmtId="0" fontId="2" fillId="7" borderId="1" xfId="0" applyFont="1" applyFill="1" applyBorder="1" applyProtection="1">
      <protection locked="0" hidden="1"/>
    </xf>
    <xf numFmtId="49" fontId="2" fillId="7" borderId="1" xfId="0" applyNumberFormat="1" applyFont="1" applyFill="1" applyBorder="1" applyProtection="1">
      <protection locked="0" hidden="1"/>
    </xf>
    <xf numFmtId="14" fontId="2" fillId="7" borderId="1" xfId="0" applyNumberFormat="1" applyFont="1" applyFill="1" applyBorder="1" applyProtection="1">
      <protection locked="0" hidden="1"/>
    </xf>
    <xf numFmtId="0" fontId="2" fillId="7" borderId="1" xfId="0" applyFont="1" applyFill="1" applyBorder="1" applyAlignment="1" applyProtection="1">
      <alignment wrapText="1"/>
      <protection locked="0" hidden="1"/>
    </xf>
    <xf numFmtId="49" fontId="2" fillId="0" borderId="1" xfId="0" applyNumberFormat="1" applyFont="1" applyBorder="1" applyAlignment="1" applyProtection="1">
      <alignment wrapText="1"/>
      <protection locked="0" hidden="1"/>
    </xf>
    <xf numFmtId="0" fontId="10" fillId="0" borderId="1" xfId="0" applyFont="1" applyBorder="1" applyAlignment="1" applyProtection="1">
      <alignment wrapText="1"/>
      <protection locked="0" hidden="1"/>
    </xf>
    <xf numFmtId="49" fontId="10" fillId="0" borderId="1" xfId="0" applyNumberFormat="1" applyFont="1" applyBorder="1" applyProtection="1">
      <protection locked="0" hidden="1"/>
    </xf>
    <xf numFmtId="14" fontId="10" fillId="0" borderId="1" xfId="0" applyNumberFormat="1" applyFont="1" applyBorder="1" applyAlignment="1" applyProtection="1">
      <alignment horizontal="right"/>
      <protection locked="0" hidden="1"/>
    </xf>
    <xf numFmtId="14" fontId="10" fillId="0" borderId="1" xfId="0" applyNumberFormat="1" applyFont="1" applyBorder="1" applyProtection="1">
      <protection locked="0" hidden="1"/>
    </xf>
    <xf numFmtId="4" fontId="10" fillId="0" borderId="1" xfId="0" applyNumberFormat="1" applyFont="1" applyBorder="1" applyProtection="1">
      <protection locked="0" hidden="1"/>
    </xf>
    <xf numFmtId="0" fontId="10" fillId="0" borderId="1" xfId="0" applyFont="1" applyBorder="1" applyProtection="1">
      <protection locked="0" hidden="1"/>
    </xf>
    <xf numFmtId="4" fontId="10" fillId="0" borderId="1" xfId="0" applyNumberFormat="1" applyFont="1" applyFill="1" applyBorder="1" applyProtection="1">
      <protection locked="0" hidden="1"/>
    </xf>
    <xf numFmtId="9" fontId="3" fillId="8" borderId="6" xfId="0" applyNumberFormat="1" applyFont="1" applyFill="1" applyBorder="1" applyAlignment="1" applyProtection="1">
      <alignment horizontal="center" vertical="center"/>
      <protection hidden="1"/>
    </xf>
    <xf numFmtId="4" fontId="2" fillId="8" borderId="1" xfId="0" applyNumberFormat="1" applyFont="1" applyFill="1" applyBorder="1" applyProtection="1">
      <protection locked="0" hidden="1"/>
    </xf>
    <xf numFmtId="9" fontId="3" fillId="8" borderId="1" xfId="0" applyNumberFormat="1" applyFont="1" applyFill="1" applyBorder="1" applyAlignment="1" applyProtection="1">
      <alignment horizontal="center"/>
      <protection hidden="1"/>
    </xf>
    <xf numFmtId="0" fontId="2" fillId="7" borderId="1" xfId="0" applyFont="1" applyFill="1" applyBorder="1" applyAlignment="1">
      <alignment wrapText="1"/>
    </xf>
    <xf numFmtId="14" fontId="2" fillId="7" borderId="1" xfId="0" applyNumberFormat="1" applyFont="1" applyFill="1" applyBorder="1"/>
    <xf numFmtId="4" fontId="2" fillId="7" borderId="1" xfId="0" applyNumberFormat="1" applyFont="1" applyFill="1" applyBorder="1" applyProtection="1">
      <protection locked="0" hidden="1"/>
    </xf>
    <xf numFmtId="0" fontId="2" fillId="0" borderId="0" xfId="0" applyFont="1" applyFill="1"/>
    <xf numFmtId="0" fontId="2" fillId="0" borderId="0" xfId="0" applyFont="1" applyFill="1" applyProtection="1">
      <protection locked="0" hidden="1"/>
    </xf>
    <xf numFmtId="49" fontId="2" fillId="7" borderId="1" xfId="0" applyNumberFormat="1" applyFont="1" applyFill="1" applyBorder="1" applyAlignment="1">
      <alignment wrapText="1"/>
    </xf>
    <xf numFmtId="164" fontId="2" fillId="0" borderId="1" xfId="0" applyNumberFormat="1" applyFont="1" applyBorder="1" applyProtection="1">
      <protection hidden="1"/>
    </xf>
    <xf numFmtId="0" fontId="4" fillId="0" borderId="10" xfId="0" applyFont="1" applyBorder="1" applyAlignment="1" applyProtection="1">
      <alignment horizontal="left"/>
      <protection hidden="1"/>
    </xf>
    <xf numFmtId="0" fontId="3" fillId="3" borderId="2" xfId="0" applyFont="1" applyFill="1" applyBorder="1" applyAlignment="1" applyProtection="1">
      <alignment horizontal="center"/>
      <protection hidden="1"/>
    </xf>
    <xf numFmtId="0" fontId="3" fillId="3" borderId="4" xfId="0" applyFont="1" applyFill="1" applyBorder="1" applyAlignment="1" applyProtection="1">
      <alignment horizontal="center"/>
      <protection hidden="1"/>
    </xf>
    <xf numFmtId="0" fontId="9" fillId="0" borderId="10" xfId="1" applyFont="1" applyBorder="1" applyAlignment="1" applyProtection="1">
      <alignment horizontal="left"/>
      <protection hidden="1"/>
    </xf>
    <xf numFmtId="0" fontId="3" fillId="2" borderId="2" xfId="0" applyFont="1" applyFill="1" applyBorder="1" applyAlignment="1" applyProtection="1">
      <protection hidden="1"/>
    </xf>
    <xf numFmtId="0" fontId="0" fillId="2" borderId="3" xfId="0" applyFill="1" applyBorder="1" applyAlignment="1" applyProtection="1">
      <protection hidden="1"/>
    </xf>
    <xf numFmtId="0" fontId="0" fillId="2" borderId="4" xfId="0" applyFill="1" applyBorder="1" applyAlignment="1" applyProtection="1">
      <protection hidden="1"/>
    </xf>
    <xf numFmtId="0" fontId="1" fillId="2" borderId="4" xfId="0" applyFont="1" applyFill="1" applyBorder="1" applyAlignment="1" applyProtection="1">
      <protection hidden="1"/>
    </xf>
    <xf numFmtId="0" fontId="3" fillId="5" borderId="2" xfId="0" applyFont="1" applyFill="1" applyBorder="1" applyAlignment="1" applyProtection="1">
      <protection hidden="1"/>
    </xf>
    <xf numFmtId="0" fontId="1" fillId="5" borderId="4" xfId="0" applyFont="1" applyFill="1" applyBorder="1" applyAlignment="1" applyProtection="1">
      <protection hidden="1"/>
    </xf>
    <xf numFmtId="0" fontId="3" fillId="3" borderId="2" xfId="0" applyFont="1" applyFill="1" applyBorder="1" applyAlignment="1" applyProtection="1">
      <protection hidden="1"/>
    </xf>
    <xf numFmtId="0" fontId="0" fillId="3" borderId="3" xfId="0" applyFont="1" applyFill="1" applyBorder="1" applyAlignment="1" applyProtection="1">
      <protection hidden="1"/>
    </xf>
    <xf numFmtId="0" fontId="0" fillId="3" borderId="4" xfId="0" applyFont="1" applyFill="1" applyBorder="1" applyAlignment="1" applyProtection="1">
      <protection hidden="1"/>
    </xf>
    <xf numFmtId="0" fontId="3" fillId="3" borderId="2" xfId="0" applyFont="1" applyFill="1" applyBorder="1" applyAlignment="1" applyProtection="1">
      <protection locked="0" hidden="1"/>
    </xf>
    <xf numFmtId="0" fontId="0" fillId="3" borderId="3" xfId="0" applyFont="1" applyFill="1" applyBorder="1" applyAlignment="1" applyProtection="1">
      <protection locked="0" hidden="1"/>
    </xf>
    <xf numFmtId="0" fontId="0" fillId="3" borderId="4" xfId="0" applyFont="1" applyFill="1" applyBorder="1" applyAlignment="1" applyProtection="1">
      <protection locked="0" hidden="1"/>
    </xf>
    <xf numFmtId="0" fontId="3" fillId="0" borderId="0" xfId="0" applyFont="1" applyAlignment="1">
      <alignment horizontal="left"/>
    </xf>
    <xf numFmtId="0" fontId="2" fillId="0" borderId="0" xfId="0" applyFont="1" applyAlignment="1">
      <alignment horizontal="left"/>
    </xf>
    <xf numFmtId="9" fontId="3" fillId="2" borderId="5" xfId="0" applyNumberFormat="1" applyFont="1" applyFill="1" applyBorder="1" applyAlignment="1" applyProtection="1">
      <alignment horizontal="center" vertical="center"/>
      <protection hidden="1"/>
    </xf>
    <xf numFmtId="9" fontId="3" fillId="2" borderId="6" xfId="0" applyNumberFormat="1" applyFont="1" applyFill="1" applyBorder="1" applyAlignment="1" applyProtection="1">
      <alignment horizontal="center" vertical="center"/>
      <protection hidden="1"/>
    </xf>
    <xf numFmtId="0" fontId="3" fillId="2" borderId="1" xfId="0" applyFont="1" applyFill="1" applyBorder="1" applyAlignment="1" applyProtection="1">
      <alignment horizontal="center"/>
      <protection hidden="1"/>
    </xf>
    <xf numFmtId="9" fontId="3" fillId="2" borderId="5" xfId="0" applyNumberFormat="1" applyFont="1" applyFill="1" applyBorder="1" applyAlignment="1" applyProtection="1">
      <alignment horizontal="center" vertical="center" wrapText="1"/>
      <protection hidden="1"/>
    </xf>
    <xf numFmtId="9" fontId="3" fillId="2" borderId="6" xfId="0" applyNumberFormat="1" applyFont="1" applyFill="1" applyBorder="1" applyAlignment="1" applyProtection="1">
      <alignment horizontal="center" vertical="center" wrapText="1"/>
      <protection hidden="1"/>
    </xf>
    <xf numFmtId="9" fontId="3" fillId="2" borderId="1" xfId="0" applyNumberFormat="1" applyFont="1" applyFill="1" applyBorder="1" applyAlignment="1" applyProtection="1">
      <alignment horizontal="center" vertical="center"/>
      <protection hidden="1"/>
    </xf>
    <xf numFmtId="0" fontId="2" fillId="0" borderId="0" xfId="0" applyFont="1" applyAlignment="1">
      <alignment horizontal="left" wrapText="1"/>
    </xf>
    <xf numFmtId="0" fontId="3" fillId="2" borderId="5" xfId="0" applyFont="1" applyFill="1" applyBorder="1" applyAlignment="1" applyProtection="1">
      <alignment horizontal="center"/>
      <protection hidden="1"/>
    </xf>
    <xf numFmtId="0" fontId="3" fillId="2" borderId="11" xfId="0" applyFont="1" applyFill="1" applyBorder="1" applyAlignment="1" applyProtection="1">
      <alignment horizontal="center"/>
      <protection hidden="1"/>
    </xf>
    <xf numFmtId="0" fontId="3" fillId="2" borderId="6" xfId="0" applyFont="1" applyFill="1" applyBorder="1" applyAlignment="1" applyProtection="1">
      <alignment horizontal="center"/>
      <protection hidden="1"/>
    </xf>
    <xf numFmtId="9" fontId="3" fillId="2" borderId="5" xfId="0" applyNumberFormat="1" applyFont="1" applyFill="1" applyBorder="1" applyAlignment="1" applyProtection="1">
      <alignment horizontal="center" wrapText="1"/>
      <protection hidden="1"/>
    </xf>
    <xf numFmtId="9" fontId="3" fillId="2" borderId="6" xfId="0" applyNumberFormat="1" applyFont="1" applyFill="1" applyBorder="1" applyAlignment="1" applyProtection="1">
      <alignment horizontal="center" wrapText="1"/>
      <protection hidden="1"/>
    </xf>
    <xf numFmtId="0" fontId="3" fillId="2" borderId="5" xfId="0" applyFont="1" applyFill="1" applyBorder="1" applyAlignment="1" applyProtection="1">
      <alignment horizontal="center" wrapText="1"/>
      <protection hidden="1"/>
    </xf>
    <xf numFmtId="0" fontId="3" fillId="2" borderId="6" xfId="0" applyFont="1" applyFill="1" applyBorder="1" applyAlignment="1" applyProtection="1">
      <alignment horizontal="center" wrapText="1"/>
      <protection hidden="1"/>
    </xf>
    <xf numFmtId="0" fontId="3" fillId="2" borderId="5"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hidden="1"/>
    </xf>
    <xf numFmtId="0" fontId="3" fillId="2" borderId="6" xfId="0" applyFont="1" applyFill="1" applyBorder="1" applyAlignment="1" applyProtection="1">
      <alignment horizontal="center" vertical="center"/>
      <protection hidden="1"/>
    </xf>
    <xf numFmtId="0" fontId="3" fillId="2" borderId="7" xfId="0" applyFont="1" applyFill="1" applyBorder="1" applyAlignment="1" applyProtection="1">
      <alignment horizontal="center" vertical="center"/>
      <protection hidden="1"/>
    </xf>
    <xf numFmtId="0" fontId="3" fillId="2" borderId="9" xfId="0" applyFont="1" applyFill="1" applyBorder="1" applyAlignment="1" applyProtection="1">
      <alignment horizontal="center" vertical="center"/>
      <protection hidden="1"/>
    </xf>
    <xf numFmtId="0" fontId="3" fillId="2" borderId="12" xfId="0" applyFont="1" applyFill="1" applyBorder="1" applyAlignment="1" applyProtection="1">
      <alignment horizontal="center" vertical="center"/>
      <protection hidden="1"/>
    </xf>
    <xf numFmtId="0" fontId="3" fillId="2" borderId="13" xfId="0" applyFont="1" applyFill="1" applyBorder="1" applyAlignment="1" applyProtection="1">
      <alignment horizontal="center" vertical="center"/>
      <protection hidden="1"/>
    </xf>
    <xf numFmtId="0" fontId="3" fillId="2" borderId="14" xfId="0" applyFont="1" applyFill="1" applyBorder="1" applyAlignment="1" applyProtection="1">
      <alignment horizontal="center" vertical="center"/>
      <protection hidden="1"/>
    </xf>
    <xf numFmtId="0" fontId="3" fillId="2" borderId="15" xfId="0" applyFont="1" applyFill="1" applyBorder="1" applyAlignment="1" applyProtection="1">
      <alignment horizontal="center" vertical="center"/>
      <protection hidden="1"/>
    </xf>
    <xf numFmtId="9" fontId="3" fillId="2" borderId="14" xfId="0" applyNumberFormat="1" applyFont="1" applyFill="1" applyBorder="1" applyAlignment="1" applyProtection="1">
      <alignment horizontal="center"/>
      <protection hidden="1"/>
    </xf>
    <xf numFmtId="9" fontId="3" fillId="2" borderId="15" xfId="0" applyNumberFormat="1" applyFont="1" applyFill="1" applyBorder="1" applyAlignment="1" applyProtection="1">
      <alignment horizontal="center"/>
      <protection hidden="1"/>
    </xf>
    <xf numFmtId="0" fontId="3" fillId="2" borderId="2" xfId="0" applyFont="1" applyFill="1" applyBorder="1" applyAlignment="1" applyProtection="1">
      <alignment horizontal="center"/>
      <protection hidden="1"/>
    </xf>
    <xf numFmtId="0" fontId="3" fillId="2" borderId="3" xfId="0" applyFont="1" applyFill="1" applyBorder="1" applyAlignment="1" applyProtection="1">
      <alignment horizontal="center"/>
      <protection hidden="1"/>
    </xf>
    <xf numFmtId="0" fontId="3" fillId="2" borderId="4" xfId="0" applyFont="1" applyFill="1" applyBorder="1" applyAlignment="1" applyProtection="1">
      <alignment horizontal="center"/>
      <protection hidden="1"/>
    </xf>
    <xf numFmtId="0" fontId="3" fillId="3" borderId="2" xfId="0" applyFont="1" applyFill="1" applyBorder="1" applyAlignment="1"/>
    <xf numFmtId="0" fontId="1" fillId="3" borderId="4" xfId="0" applyFont="1" applyFill="1" applyBorder="1" applyAlignment="1"/>
    <xf numFmtId="0" fontId="4" fillId="0" borderId="10" xfId="0" applyFont="1" applyBorder="1" applyAlignment="1" applyProtection="1">
      <alignment horizontal="left"/>
      <protection locked="0"/>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5" xfId="0" applyFont="1" applyFill="1" applyBorder="1" applyAlignment="1">
      <alignment horizontal="center"/>
    </xf>
    <xf numFmtId="0" fontId="3" fillId="2" borderId="6" xfId="0" applyFont="1" applyFill="1" applyBorder="1" applyAlignment="1">
      <alignment horizont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 xfId="0" applyFont="1" applyFill="1" applyBorder="1" applyAlignment="1">
      <alignment horizontal="left"/>
    </xf>
    <xf numFmtId="0" fontId="3" fillId="2" borderId="3" xfId="0" applyFont="1" applyFill="1" applyBorder="1" applyAlignment="1">
      <alignment horizontal="left"/>
    </xf>
    <xf numFmtId="0" fontId="3" fillId="2" borderId="4" xfId="0" applyFont="1" applyFill="1" applyBorder="1" applyAlignment="1">
      <alignment horizontal="left"/>
    </xf>
    <xf numFmtId="0" fontId="3" fillId="2" borderId="1" xfId="0" applyFont="1" applyFill="1" applyBorder="1" applyAlignment="1"/>
    <xf numFmtId="0" fontId="1" fillId="2" borderId="1" xfId="0" applyFont="1" applyFill="1" applyBorder="1" applyAlignment="1"/>
    <xf numFmtId="0" fontId="3" fillId="2" borderId="1" xfId="0" applyFont="1" applyFill="1" applyBorder="1" applyAlignment="1">
      <alignment horizontal="center" vertical="center"/>
    </xf>
    <xf numFmtId="0" fontId="3" fillId="2" borderId="5" xfId="0" applyFont="1" applyFill="1" applyBorder="1" applyAlignment="1">
      <alignment horizontal="center" vertical="top"/>
    </xf>
    <xf numFmtId="0" fontId="3" fillId="2" borderId="6" xfId="0" applyFont="1" applyFill="1" applyBorder="1" applyAlignment="1">
      <alignment horizontal="center" vertical="top"/>
    </xf>
    <xf numFmtId="0" fontId="3" fillId="2" borderId="7" xfId="0" applyFont="1" applyFill="1" applyBorder="1" applyAlignment="1">
      <alignment horizontal="center" wrapText="1"/>
    </xf>
    <xf numFmtId="0" fontId="3" fillId="2" borderId="8" xfId="0" applyFont="1" applyFill="1" applyBorder="1" applyAlignment="1">
      <alignment horizontal="center" wrapText="1"/>
    </xf>
    <xf numFmtId="0" fontId="3" fillId="2" borderId="9" xfId="0" applyFont="1" applyFill="1" applyBorder="1" applyAlignment="1">
      <alignment horizontal="center" wrapText="1"/>
    </xf>
    <xf numFmtId="0" fontId="3" fillId="2" borderId="2" xfId="0" applyFont="1" applyFill="1" applyBorder="1" applyAlignment="1">
      <alignment horizontal="center"/>
    </xf>
    <xf numFmtId="0" fontId="3" fillId="2" borderId="3" xfId="0" applyFont="1" applyFill="1" applyBorder="1" applyAlignment="1">
      <alignment horizontal="center"/>
    </xf>
    <xf numFmtId="0" fontId="3" fillId="2" borderId="4" xfId="0" applyFont="1" applyFill="1" applyBorder="1" applyAlignment="1">
      <alignment horizontal="center"/>
    </xf>
  </cellXfs>
  <cellStyles count="2">
    <cellStyle name="Hüperlink" xfId="1" builtinId="8"/>
    <cellStyle name="Normaallaad" xfId="0" builtinId="0"/>
  </cellStyles>
  <dxfs count="46">
    <dxf>
      <font>
        <b/>
        <i/>
        <color theme="0"/>
      </font>
      <fill>
        <patternFill>
          <bgColor rgb="FFFF0000"/>
        </patternFill>
      </fill>
    </dxf>
    <dxf>
      <font>
        <b/>
        <i val="0"/>
        <color theme="1"/>
      </font>
      <fill>
        <patternFill>
          <bgColor rgb="FFFFC000"/>
        </patternFill>
      </fill>
    </dxf>
    <dxf>
      <font>
        <b/>
        <i/>
        <color theme="0"/>
      </font>
      <fill>
        <patternFill>
          <bgColor rgb="FFFF0000"/>
        </patternFill>
      </fill>
    </dxf>
    <dxf>
      <font>
        <b/>
        <i val="0"/>
        <color theme="1"/>
      </font>
      <fill>
        <patternFill>
          <bgColor rgb="FFFFC000"/>
        </patternFill>
      </fill>
    </dxf>
    <dxf>
      <font>
        <b/>
        <i/>
        <color theme="0"/>
      </font>
      <fill>
        <patternFill>
          <bgColor rgb="FFFF0000"/>
        </patternFill>
      </fill>
    </dxf>
    <dxf>
      <font>
        <b/>
        <i val="0"/>
        <color theme="1"/>
      </font>
      <fill>
        <patternFill>
          <bgColor rgb="FFFFC000"/>
        </patternFill>
      </fill>
    </dxf>
    <dxf>
      <font>
        <b/>
        <i/>
        <color theme="0"/>
      </font>
      <fill>
        <patternFill>
          <bgColor rgb="FFFF0000"/>
        </patternFill>
      </fill>
    </dxf>
    <dxf>
      <font>
        <b/>
        <i val="0"/>
        <color theme="1"/>
      </font>
      <fill>
        <patternFill>
          <bgColor rgb="FFFFC000"/>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ont>
        <color rgb="FFFF0000"/>
      </font>
    </dxf>
  </dxfs>
  <tableStyles count="0" defaultTableStyle="TableStyleMedium2" defaultPivotStyle="PivotStyleLight16"/>
  <colors>
    <mruColors>
      <color rgb="FFFF7C80"/>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84666</xdr:colOff>
      <xdr:row>5</xdr:row>
      <xdr:rowOff>42333</xdr:rowOff>
    </xdr:from>
    <xdr:to>
      <xdr:col>2</xdr:col>
      <xdr:colOff>1320450</xdr:colOff>
      <xdr:row>9</xdr:row>
      <xdr:rowOff>75951</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31833" y="645583"/>
          <a:ext cx="1235784" cy="837952"/>
        </a:xfrm>
        <a:prstGeom prst="rect">
          <a:avLst/>
        </a:prstGeom>
      </xdr:spPr>
    </xdr:pic>
    <xdr:clientData/>
  </xdr:twoCellAnchor>
  <xdr:twoCellAnchor editAs="oneCell">
    <xdr:from>
      <xdr:col>2</xdr:col>
      <xdr:colOff>1481665</xdr:colOff>
      <xdr:row>5</xdr:row>
      <xdr:rowOff>76573</xdr:rowOff>
    </xdr:from>
    <xdr:to>
      <xdr:col>4</xdr:col>
      <xdr:colOff>286370</xdr:colOff>
      <xdr:row>9</xdr:row>
      <xdr:rowOff>80283</xdr:rowOff>
    </xdr:to>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28832" y="679823"/>
          <a:ext cx="1672788" cy="8080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0</xdr:colOff>
      <xdr:row>2</xdr:row>
      <xdr:rowOff>0</xdr:rowOff>
    </xdr:from>
    <xdr:to>
      <xdr:col>7</xdr:col>
      <xdr:colOff>1208016</xdr:colOff>
      <xdr:row>5</xdr:row>
      <xdr:rowOff>171450</xdr:rowOff>
    </xdr:to>
    <xdr:pic>
      <xdr:nvPicPr>
        <xdr:cNvPr id="6" name="Picture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53475" y="400050"/>
          <a:ext cx="1208016" cy="771525"/>
        </a:xfrm>
        <a:prstGeom prst="rect">
          <a:avLst/>
        </a:prstGeom>
      </xdr:spPr>
    </xdr:pic>
    <xdr:clientData/>
  </xdr:twoCellAnchor>
  <xdr:twoCellAnchor editAs="oneCell">
    <xdr:from>
      <xdr:col>5</xdr:col>
      <xdr:colOff>0</xdr:colOff>
      <xdr:row>2</xdr:row>
      <xdr:rowOff>0</xdr:rowOff>
    </xdr:from>
    <xdr:to>
      <xdr:col>6</xdr:col>
      <xdr:colOff>123824</xdr:colOff>
      <xdr:row>5</xdr:row>
      <xdr:rowOff>171553</xdr:rowOff>
    </xdr:to>
    <xdr:pic>
      <xdr:nvPicPr>
        <xdr:cNvPr id="8" name="Picture 7"/>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10325" y="400050"/>
          <a:ext cx="1457324" cy="77162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409575</xdr:colOff>
      <xdr:row>2</xdr:row>
      <xdr:rowOff>85726</xdr:rowOff>
    </xdr:from>
    <xdr:to>
      <xdr:col>6</xdr:col>
      <xdr:colOff>800099</xdr:colOff>
      <xdr:row>6</xdr:row>
      <xdr:rowOff>57254</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67725" y="485776"/>
          <a:ext cx="1600199" cy="771628"/>
        </a:xfrm>
        <a:prstGeom prst="rect">
          <a:avLst/>
        </a:prstGeom>
      </xdr:spPr>
    </xdr:pic>
    <xdr:clientData/>
  </xdr:twoCellAnchor>
  <xdr:twoCellAnchor editAs="oneCell">
    <xdr:from>
      <xdr:col>7</xdr:col>
      <xdr:colOff>504825</xdr:colOff>
      <xdr:row>2</xdr:row>
      <xdr:rowOff>57150</xdr:rowOff>
    </xdr:from>
    <xdr:to>
      <xdr:col>8</xdr:col>
      <xdr:colOff>446016</xdr:colOff>
      <xdr:row>6</xdr:row>
      <xdr:rowOff>28575</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982325" y="457200"/>
          <a:ext cx="1255641" cy="771525"/>
        </a:xfrm>
        <a:prstGeom prst="rect">
          <a:avLst/>
        </a:prstGeom>
      </xdr:spPr>
    </xdr:pic>
    <xdr:clientData/>
  </xdr:twoCellAnchor>
</xdr:wsDr>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N60"/>
  <sheetViews>
    <sheetView topLeftCell="A55" zoomScale="90" zoomScaleNormal="90" workbookViewId="0">
      <selection activeCell="J46" sqref="J46"/>
    </sheetView>
  </sheetViews>
  <sheetFormatPr defaultRowHeight="15.75" x14ac:dyDescent="0.25"/>
  <cols>
    <col min="1" max="1" width="30" style="24" customWidth="1"/>
    <col min="2" max="2" width="42.7109375" style="24" customWidth="1"/>
    <col min="3" max="3" width="25" style="24" customWidth="1"/>
    <col min="4" max="4" width="18" style="24" customWidth="1"/>
    <col min="5" max="5" width="12.28515625" style="24" bestFit="1" customWidth="1"/>
    <col min="6" max="6" width="21.28515625" style="24" customWidth="1"/>
    <col min="7" max="7" width="11.28515625" style="24" customWidth="1"/>
    <col min="8" max="8" width="25.7109375" style="105" customWidth="1"/>
    <col min="9" max="9" width="9.85546875" style="108" bestFit="1" customWidth="1"/>
    <col min="10" max="10" width="12.5703125" style="108" customWidth="1"/>
    <col min="11" max="13" width="9.140625" style="24"/>
    <col min="14" max="14" width="11.28515625" style="24" bestFit="1" customWidth="1"/>
    <col min="15" max="256" width="9.140625" style="24"/>
    <col min="257" max="257" width="32.140625" style="24" bestFit="1" customWidth="1"/>
    <col min="258" max="258" width="21.42578125" style="24" bestFit="1" customWidth="1"/>
    <col min="259" max="259" width="11.5703125" style="24" bestFit="1" customWidth="1"/>
    <col min="260" max="260" width="12.28515625" style="24" bestFit="1" customWidth="1"/>
    <col min="261" max="261" width="10.5703125" style="24" bestFit="1" customWidth="1"/>
    <col min="262" max="263" width="9.140625" style="24"/>
    <col min="264" max="264" width="15.85546875" style="24" customWidth="1"/>
    <col min="265" max="512" width="9.140625" style="24"/>
    <col min="513" max="513" width="32.140625" style="24" bestFit="1" customWidth="1"/>
    <col min="514" max="514" width="21.42578125" style="24" bestFit="1" customWidth="1"/>
    <col min="515" max="515" width="11.5703125" style="24" bestFit="1" customWidth="1"/>
    <col min="516" max="516" width="12.28515625" style="24" bestFit="1" customWidth="1"/>
    <col min="517" max="517" width="10.5703125" style="24" bestFit="1" customWidth="1"/>
    <col min="518" max="519" width="9.140625" style="24"/>
    <col min="520" max="520" width="15.85546875" style="24" customWidth="1"/>
    <col min="521" max="768" width="9.140625" style="24"/>
    <col min="769" max="769" width="32.140625" style="24" bestFit="1" customWidth="1"/>
    <col min="770" max="770" width="21.42578125" style="24" bestFit="1" customWidth="1"/>
    <col min="771" max="771" width="11.5703125" style="24" bestFit="1" customWidth="1"/>
    <col min="772" max="772" width="12.28515625" style="24" bestFit="1" customWidth="1"/>
    <col min="773" max="773" width="10.5703125" style="24" bestFit="1" customWidth="1"/>
    <col min="774" max="775" width="9.140625" style="24"/>
    <col min="776" max="776" width="15.85546875" style="24" customWidth="1"/>
    <col min="777" max="1024" width="9.140625" style="24"/>
    <col min="1025" max="1025" width="32.140625" style="24" bestFit="1" customWidth="1"/>
    <col min="1026" max="1026" width="21.42578125" style="24" bestFit="1" customWidth="1"/>
    <col min="1027" max="1027" width="11.5703125" style="24" bestFit="1" customWidth="1"/>
    <col min="1028" max="1028" width="12.28515625" style="24" bestFit="1" customWidth="1"/>
    <col min="1029" max="1029" width="10.5703125" style="24" bestFit="1" customWidth="1"/>
    <col min="1030" max="1031" width="9.140625" style="24"/>
    <col min="1032" max="1032" width="15.85546875" style="24" customWidth="1"/>
    <col min="1033" max="1280" width="9.140625" style="24"/>
    <col min="1281" max="1281" width="32.140625" style="24" bestFit="1" customWidth="1"/>
    <col min="1282" max="1282" width="21.42578125" style="24" bestFit="1" customWidth="1"/>
    <col min="1283" max="1283" width="11.5703125" style="24" bestFit="1" customWidth="1"/>
    <col min="1284" max="1284" width="12.28515625" style="24" bestFit="1" customWidth="1"/>
    <col min="1285" max="1285" width="10.5703125" style="24" bestFit="1" customWidth="1"/>
    <col min="1286" max="1287" width="9.140625" style="24"/>
    <col min="1288" max="1288" width="15.85546875" style="24" customWidth="1"/>
    <col min="1289" max="1536" width="9.140625" style="24"/>
    <col min="1537" max="1537" width="32.140625" style="24" bestFit="1" customWidth="1"/>
    <col min="1538" max="1538" width="21.42578125" style="24" bestFit="1" customWidth="1"/>
    <col min="1539" max="1539" width="11.5703125" style="24" bestFit="1" customWidth="1"/>
    <col min="1540" max="1540" width="12.28515625" style="24" bestFit="1" customWidth="1"/>
    <col min="1541" max="1541" width="10.5703125" style="24" bestFit="1" customWidth="1"/>
    <col min="1542" max="1543" width="9.140625" style="24"/>
    <col min="1544" max="1544" width="15.85546875" style="24" customWidth="1"/>
    <col min="1545" max="1792" width="9.140625" style="24"/>
    <col min="1793" max="1793" width="32.140625" style="24" bestFit="1" customWidth="1"/>
    <col min="1794" max="1794" width="21.42578125" style="24" bestFit="1" customWidth="1"/>
    <col min="1795" max="1795" width="11.5703125" style="24" bestFit="1" customWidth="1"/>
    <col min="1796" max="1796" width="12.28515625" style="24" bestFit="1" customWidth="1"/>
    <col min="1797" max="1797" width="10.5703125" style="24" bestFit="1" customWidth="1"/>
    <col min="1798" max="1799" width="9.140625" style="24"/>
    <col min="1800" max="1800" width="15.85546875" style="24" customWidth="1"/>
    <col min="1801" max="2048" width="9.140625" style="24"/>
    <col min="2049" max="2049" width="32.140625" style="24" bestFit="1" customWidth="1"/>
    <col min="2050" max="2050" width="21.42578125" style="24" bestFit="1" customWidth="1"/>
    <col min="2051" max="2051" width="11.5703125" style="24" bestFit="1" customWidth="1"/>
    <col min="2052" max="2052" width="12.28515625" style="24" bestFit="1" customWidth="1"/>
    <col min="2053" max="2053" width="10.5703125" style="24" bestFit="1" customWidth="1"/>
    <col min="2054" max="2055" width="9.140625" style="24"/>
    <col min="2056" max="2056" width="15.85546875" style="24" customWidth="1"/>
    <col min="2057" max="2304" width="9.140625" style="24"/>
    <col min="2305" max="2305" width="32.140625" style="24" bestFit="1" customWidth="1"/>
    <col min="2306" max="2306" width="21.42578125" style="24" bestFit="1" customWidth="1"/>
    <col min="2307" max="2307" width="11.5703125" style="24" bestFit="1" customWidth="1"/>
    <col min="2308" max="2308" width="12.28515625" style="24" bestFit="1" customWidth="1"/>
    <col min="2309" max="2309" width="10.5703125" style="24" bestFit="1" customWidth="1"/>
    <col min="2310" max="2311" width="9.140625" style="24"/>
    <col min="2312" max="2312" width="15.85546875" style="24" customWidth="1"/>
    <col min="2313" max="2560" width="9.140625" style="24"/>
    <col min="2561" max="2561" width="32.140625" style="24" bestFit="1" customWidth="1"/>
    <col min="2562" max="2562" width="21.42578125" style="24" bestFit="1" customWidth="1"/>
    <col min="2563" max="2563" width="11.5703125" style="24" bestFit="1" customWidth="1"/>
    <col min="2564" max="2564" width="12.28515625" style="24" bestFit="1" customWidth="1"/>
    <col min="2565" max="2565" width="10.5703125" style="24" bestFit="1" customWidth="1"/>
    <col min="2566" max="2567" width="9.140625" style="24"/>
    <col min="2568" max="2568" width="15.85546875" style="24" customWidth="1"/>
    <col min="2569" max="2816" width="9.140625" style="24"/>
    <col min="2817" max="2817" width="32.140625" style="24" bestFit="1" customWidth="1"/>
    <col min="2818" max="2818" width="21.42578125" style="24" bestFit="1" customWidth="1"/>
    <col min="2819" max="2819" width="11.5703125" style="24" bestFit="1" customWidth="1"/>
    <col min="2820" max="2820" width="12.28515625" style="24" bestFit="1" customWidth="1"/>
    <col min="2821" max="2821" width="10.5703125" style="24" bestFit="1" customWidth="1"/>
    <col min="2822" max="2823" width="9.140625" style="24"/>
    <col min="2824" max="2824" width="15.85546875" style="24" customWidth="1"/>
    <col min="2825" max="3072" width="9.140625" style="24"/>
    <col min="3073" max="3073" width="32.140625" style="24" bestFit="1" customWidth="1"/>
    <col min="3074" max="3074" width="21.42578125" style="24" bestFit="1" customWidth="1"/>
    <col min="3075" max="3075" width="11.5703125" style="24" bestFit="1" customWidth="1"/>
    <col min="3076" max="3076" width="12.28515625" style="24" bestFit="1" customWidth="1"/>
    <col min="3077" max="3077" width="10.5703125" style="24" bestFit="1" customWidth="1"/>
    <col min="3078" max="3079" width="9.140625" style="24"/>
    <col min="3080" max="3080" width="15.85546875" style="24" customWidth="1"/>
    <col min="3081" max="3328" width="9.140625" style="24"/>
    <col min="3329" max="3329" width="32.140625" style="24" bestFit="1" customWidth="1"/>
    <col min="3330" max="3330" width="21.42578125" style="24" bestFit="1" customWidth="1"/>
    <col min="3331" max="3331" width="11.5703125" style="24" bestFit="1" customWidth="1"/>
    <col min="3332" max="3332" width="12.28515625" style="24" bestFit="1" customWidth="1"/>
    <col min="3333" max="3333" width="10.5703125" style="24" bestFit="1" customWidth="1"/>
    <col min="3334" max="3335" width="9.140625" style="24"/>
    <col min="3336" max="3336" width="15.85546875" style="24" customWidth="1"/>
    <col min="3337" max="3584" width="9.140625" style="24"/>
    <col min="3585" max="3585" width="32.140625" style="24" bestFit="1" customWidth="1"/>
    <col min="3586" max="3586" width="21.42578125" style="24" bestFit="1" customWidth="1"/>
    <col min="3587" max="3587" width="11.5703125" style="24" bestFit="1" customWidth="1"/>
    <col min="3588" max="3588" width="12.28515625" style="24" bestFit="1" customWidth="1"/>
    <col min="3589" max="3589" width="10.5703125" style="24" bestFit="1" customWidth="1"/>
    <col min="3590" max="3591" width="9.140625" style="24"/>
    <col min="3592" max="3592" width="15.85546875" style="24" customWidth="1"/>
    <col min="3593" max="3840" width="9.140625" style="24"/>
    <col min="3841" max="3841" width="32.140625" style="24" bestFit="1" customWidth="1"/>
    <col min="3842" max="3842" width="21.42578125" style="24" bestFit="1" customWidth="1"/>
    <col min="3843" max="3843" width="11.5703125" style="24" bestFit="1" customWidth="1"/>
    <col min="3844" max="3844" width="12.28515625" style="24" bestFit="1" customWidth="1"/>
    <col min="3845" max="3845" width="10.5703125" style="24" bestFit="1" customWidth="1"/>
    <col min="3846" max="3847" width="9.140625" style="24"/>
    <col min="3848" max="3848" width="15.85546875" style="24" customWidth="1"/>
    <col min="3849" max="4096" width="9.140625" style="24"/>
    <col min="4097" max="4097" width="32.140625" style="24" bestFit="1" customWidth="1"/>
    <col min="4098" max="4098" width="21.42578125" style="24" bestFit="1" customWidth="1"/>
    <col min="4099" max="4099" width="11.5703125" style="24" bestFit="1" customWidth="1"/>
    <col min="4100" max="4100" width="12.28515625" style="24" bestFit="1" customWidth="1"/>
    <col min="4101" max="4101" width="10.5703125" style="24" bestFit="1" customWidth="1"/>
    <col min="4102" max="4103" width="9.140625" style="24"/>
    <col min="4104" max="4104" width="15.85546875" style="24" customWidth="1"/>
    <col min="4105" max="4352" width="9.140625" style="24"/>
    <col min="4353" max="4353" width="32.140625" style="24" bestFit="1" customWidth="1"/>
    <col min="4354" max="4354" width="21.42578125" style="24" bestFit="1" customWidth="1"/>
    <col min="4355" max="4355" width="11.5703125" style="24" bestFit="1" customWidth="1"/>
    <col min="4356" max="4356" width="12.28515625" style="24" bestFit="1" customWidth="1"/>
    <col min="4357" max="4357" width="10.5703125" style="24" bestFit="1" customWidth="1"/>
    <col min="4358" max="4359" width="9.140625" style="24"/>
    <col min="4360" max="4360" width="15.85546875" style="24" customWidth="1"/>
    <col min="4361" max="4608" width="9.140625" style="24"/>
    <col min="4609" max="4609" width="32.140625" style="24" bestFit="1" customWidth="1"/>
    <col min="4610" max="4610" width="21.42578125" style="24" bestFit="1" customWidth="1"/>
    <col min="4611" max="4611" width="11.5703125" style="24" bestFit="1" customWidth="1"/>
    <col min="4612" max="4612" width="12.28515625" style="24" bestFit="1" customWidth="1"/>
    <col min="4613" max="4613" width="10.5703125" style="24" bestFit="1" customWidth="1"/>
    <col min="4614" max="4615" width="9.140625" style="24"/>
    <col min="4616" max="4616" width="15.85546875" style="24" customWidth="1"/>
    <col min="4617" max="4864" width="9.140625" style="24"/>
    <col min="4865" max="4865" width="32.140625" style="24" bestFit="1" customWidth="1"/>
    <col min="4866" max="4866" width="21.42578125" style="24" bestFit="1" customWidth="1"/>
    <col min="4867" max="4867" width="11.5703125" style="24" bestFit="1" customWidth="1"/>
    <col min="4868" max="4868" width="12.28515625" style="24" bestFit="1" customWidth="1"/>
    <col min="4869" max="4869" width="10.5703125" style="24" bestFit="1" customWidth="1"/>
    <col min="4870" max="4871" width="9.140625" style="24"/>
    <col min="4872" max="4872" width="15.85546875" style="24" customWidth="1"/>
    <col min="4873" max="5120" width="9.140625" style="24"/>
    <col min="5121" max="5121" width="32.140625" style="24" bestFit="1" customWidth="1"/>
    <col min="5122" max="5122" width="21.42578125" style="24" bestFit="1" customWidth="1"/>
    <col min="5123" max="5123" width="11.5703125" style="24" bestFit="1" customWidth="1"/>
    <col min="5124" max="5124" width="12.28515625" style="24" bestFit="1" customWidth="1"/>
    <col min="5125" max="5125" width="10.5703125" style="24" bestFit="1" customWidth="1"/>
    <col min="5126" max="5127" width="9.140625" style="24"/>
    <col min="5128" max="5128" width="15.85546875" style="24" customWidth="1"/>
    <col min="5129" max="5376" width="9.140625" style="24"/>
    <col min="5377" max="5377" width="32.140625" style="24" bestFit="1" customWidth="1"/>
    <col min="5378" max="5378" width="21.42578125" style="24" bestFit="1" customWidth="1"/>
    <col min="5379" max="5379" width="11.5703125" style="24" bestFit="1" customWidth="1"/>
    <col min="5380" max="5380" width="12.28515625" style="24" bestFit="1" customWidth="1"/>
    <col min="5381" max="5381" width="10.5703125" style="24" bestFit="1" customWidth="1"/>
    <col min="5382" max="5383" width="9.140625" style="24"/>
    <col min="5384" max="5384" width="15.85546875" style="24" customWidth="1"/>
    <col min="5385" max="5632" width="9.140625" style="24"/>
    <col min="5633" max="5633" width="32.140625" style="24" bestFit="1" customWidth="1"/>
    <col min="5634" max="5634" width="21.42578125" style="24" bestFit="1" customWidth="1"/>
    <col min="5635" max="5635" width="11.5703125" style="24" bestFit="1" customWidth="1"/>
    <col min="5636" max="5636" width="12.28515625" style="24" bestFit="1" customWidth="1"/>
    <col min="5637" max="5637" width="10.5703125" style="24" bestFit="1" customWidth="1"/>
    <col min="5638" max="5639" width="9.140625" style="24"/>
    <col min="5640" max="5640" width="15.85546875" style="24" customWidth="1"/>
    <col min="5641" max="5888" width="9.140625" style="24"/>
    <col min="5889" max="5889" width="32.140625" style="24" bestFit="1" customWidth="1"/>
    <col min="5890" max="5890" width="21.42578125" style="24" bestFit="1" customWidth="1"/>
    <col min="5891" max="5891" width="11.5703125" style="24" bestFit="1" customWidth="1"/>
    <col min="5892" max="5892" width="12.28515625" style="24" bestFit="1" customWidth="1"/>
    <col min="5893" max="5893" width="10.5703125" style="24" bestFit="1" customWidth="1"/>
    <col min="5894" max="5895" width="9.140625" style="24"/>
    <col min="5896" max="5896" width="15.85546875" style="24" customWidth="1"/>
    <col min="5897" max="6144" width="9.140625" style="24"/>
    <col min="6145" max="6145" width="32.140625" style="24" bestFit="1" customWidth="1"/>
    <col min="6146" max="6146" width="21.42578125" style="24" bestFit="1" customWidth="1"/>
    <col min="6147" max="6147" width="11.5703125" style="24" bestFit="1" customWidth="1"/>
    <col min="6148" max="6148" width="12.28515625" style="24" bestFit="1" customWidth="1"/>
    <col min="6149" max="6149" width="10.5703125" style="24" bestFit="1" customWidth="1"/>
    <col min="6150" max="6151" width="9.140625" style="24"/>
    <col min="6152" max="6152" width="15.85546875" style="24" customWidth="1"/>
    <col min="6153" max="6400" width="9.140625" style="24"/>
    <col min="6401" max="6401" width="32.140625" style="24" bestFit="1" customWidth="1"/>
    <col min="6402" max="6402" width="21.42578125" style="24" bestFit="1" customWidth="1"/>
    <col min="6403" max="6403" width="11.5703125" style="24" bestFit="1" customWidth="1"/>
    <col min="6404" max="6404" width="12.28515625" style="24" bestFit="1" customWidth="1"/>
    <col min="6405" max="6405" width="10.5703125" style="24" bestFit="1" customWidth="1"/>
    <col min="6406" max="6407" width="9.140625" style="24"/>
    <col min="6408" max="6408" width="15.85546875" style="24" customWidth="1"/>
    <col min="6409" max="6656" width="9.140625" style="24"/>
    <col min="6657" max="6657" width="32.140625" style="24" bestFit="1" customWidth="1"/>
    <col min="6658" max="6658" width="21.42578125" style="24" bestFit="1" customWidth="1"/>
    <col min="6659" max="6659" width="11.5703125" style="24" bestFit="1" customWidth="1"/>
    <col min="6660" max="6660" width="12.28515625" style="24" bestFit="1" customWidth="1"/>
    <col min="6661" max="6661" width="10.5703125" style="24" bestFit="1" customWidth="1"/>
    <col min="6662" max="6663" width="9.140625" style="24"/>
    <col min="6664" max="6664" width="15.85546875" style="24" customWidth="1"/>
    <col min="6665" max="6912" width="9.140625" style="24"/>
    <col min="6913" max="6913" width="32.140625" style="24" bestFit="1" customWidth="1"/>
    <col min="6914" max="6914" width="21.42578125" style="24" bestFit="1" customWidth="1"/>
    <col min="6915" max="6915" width="11.5703125" style="24" bestFit="1" customWidth="1"/>
    <col min="6916" max="6916" width="12.28515625" style="24" bestFit="1" customWidth="1"/>
    <col min="6917" max="6917" width="10.5703125" style="24" bestFit="1" customWidth="1"/>
    <col min="6918" max="6919" width="9.140625" style="24"/>
    <col min="6920" max="6920" width="15.85546875" style="24" customWidth="1"/>
    <col min="6921" max="7168" width="9.140625" style="24"/>
    <col min="7169" max="7169" width="32.140625" style="24" bestFit="1" customWidth="1"/>
    <col min="7170" max="7170" width="21.42578125" style="24" bestFit="1" customWidth="1"/>
    <col min="7171" max="7171" width="11.5703125" style="24" bestFit="1" customWidth="1"/>
    <col min="7172" max="7172" width="12.28515625" style="24" bestFit="1" customWidth="1"/>
    <col min="7173" max="7173" width="10.5703125" style="24" bestFit="1" customWidth="1"/>
    <col min="7174" max="7175" width="9.140625" style="24"/>
    <col min="7176" max="7176" width="15.85546875" style="24" customWidth="1"/>
    <col min="7177" max="7424" width="9.140625" style="24"/>
    <col min="7425" max="7425" width="32.140625" style="24" bestFit="1" customWidth="1"/>
    <col min="7426" max="7426" width="21.42578125" style="24" bestFit="1" customWidth="1"/>
    <col min="7427" max="7427" width="11.5703125" style="24" bestFit="1" customWidth="1"/>
    <col min="7428" max="7428" width="12.28515625" style="24" bestFit="1" customWidth="1"/>
    <col min="7429" max="7429" width="10.5703125" style="24" bestFit="1" customWidth="1"/>
    <col min="7430" max="7431" width="9.140625" style="24"/>
    <col min="7432" max="7432" width="15.85546875" style="24" customWidth="1"/>
    <col min="7433" max="7680" width="9.140625" style="24"/>
    <col min="7681" max="7681" width="32.140625" style="24" bestFit="1" customWidth="1"/>
    <col min="7682" max="7682" width="21.42578125" style="24" bestFit="1" customWidth="1"/>
    <col min="7683" max="7683" width="11.5703125" style="24" bestFit="1" customWidth="1"/>
    <col min="7684" max="7684" width="12.28515625" style="24" bestFit="1" customWidth="1"/>
    <col min="7685" max="7685" width="10.5703125" style="24" bestFit="1" customWidth="1"/>
    <col min="7686" max="7687" width="9.140625" style="24"/>
    <col min="7688" max="7688" width="15.85546875" style="24" customWidth="1"/>
    <col min="7689" max="7936" width="9.140625" style="24"/>
    <col min="7937" max="7937" width="32.140625" style="24" bestFit="1" customWidth="1"/>
    <col min="7938" max="7938" width="21.42578125" style="24" bestFit="1" customWidth="1"/>
    <col min="7939" max="7939" width="11.5703125" style="24" bestFit="1" customWidth="1"/>
    <col min="7940" max="7940" width="12.28515625" style="24" bestFit="1" customWidth="1"/>
    <col min="7941" max="7941" width="10.5703125" style="24" bestFit="1" customWidth="1"/>
    <col min="7942" max="7943" width="9.140625" style="24"/>
    <col min="7944" max="7944" width="15.85546875" style="24" customWidth="1"/>
    <col min="7945" max="8192" width="9.140625" style="24"/>
    <col min="8193" max="8193" width="32.140625" style="24" bestFit="1" customWidth="1"/>
    <col min="8194" max="8194" width="21.42578125" style="24" bestFit="1" customWidth="1"/>
    <col min="8195" max="8195" width="11.5703125" style="24" bestFit="1" customWidth="1"/>
    <col min="8196" max="8196" width="12.28515625" style="24" bestFit="1" customWidth="1"/>
    <col min="8197" max="8197" width="10.5703125" style="24" bestFit="1" customWidth="1"/>
    <col min="8198" max="8199" width="9.140625" style="24"/>
    <col min="8200" max="8200" width="15.85546875" style="24" customWidth="1"/>
    <col min="8201" max="8448" width="9.140625" style="24"/>
    <col min="8449" max="8449" width="32.140625" style="24" bestFit="1" customWidth="1"/>
    <col min="8450" max="8450" width="21.42578125" style="24" bestFit="1" customWidth="1"/>
    <col min="8451" max="8451" width="11.5703125" style="24" bestFit="1" customWidth="1"/>
    <col min="8452" max="8452" width="12.28515625" style="24" bestFit="1" customWidth="1"/>
    <col min="8453" max="8453" width="10.5703125" style="24" bestFit="1" customWidth="1"/>
    <col min="8454" max="8455" width="9.140625" style="24"/>
    <col min="8456" max="8456" width="15.85546875" style="24" customWidth="1"/>
    <col min="8457" max="8704" width="9.140625" style="24"/>
    <col min="8705" max="8705" width="32.140625" style="24" bestFit="1" customWidth="1"/>
    <col min="8706" max="8706" width="21.42578125" style="24" bestFit="1" customWidth="1"/>
    <col min="8707" max="8707" width="11.5703125" style="24" bestFit="1" customWidth="1"/>
    <col min="8708" max="8708" width="12.28515625" style="24" bestFit="1" customWidth="1"/>
    <col min="8709" max="8709" width="10.5703125" style="24" bestFit="1" customWidth="1"/>
    <col min="8710" max="8711" width="9.140625" style="24"/>
    <col min="8712" max="8712" width="15.85546875" style="24" customWidth="1"/>
    <col min="8713" max="8960" width="9.140625" style="24"/>
    <col min="8961" max="8961" width="32.140625" style="24" bestFit="1" customWidth="1"/>
    <col min="8962" max="8962" width="21.42578125" style="24" bestFit="1" customWidth="1"/>
    <col min="8963" max="8963" width="11.5703125" style="24" bestFit="1" customWidth="1"/>
    <col min="8964" max="8964" width="12.28515625" style="24" bestFit="1" customWidth="1"/>
    <col min="8965" max="8965" width="10.5703125" style="24" bestFit="1" customWidth="1"/>
    <col min="8966" max="8967" width="9.140625" style="24"/>
    <col min="8968" max="8968" width="15.85546875" style="24" customWidth="1"/>
    <col min="8969" max="9216" width="9.140625" style="24"/>
    <col min="9217" max="9217" width="32.140625" style="24" bestFit="1" customWidth="1"/>
    <col min="9218" max="9218" width="21.42578125" style="24" bestFit="1" customWidth="1"/>
    <col min="9219" max="9219" width="11.5703125" style="24" bestFit="1" customWidth="1"/>
    <col min="9220" max="9220" width="12.28515625" style="24" bestFit="1" customWidth="1"/>
    <col min="9221" max="9221" width="10.5703125" style="24" bestFit="1" customWidth="1"/>
    <col min="9222" max="9223" width="9.140625" style="24"/>
    <col min="9224" max="9224" width="15.85546875" style="24" customWidth="1"/>
    <col min="9225" max="9472" width="9.140625" style="24"/>
    <col min="9473" max="9473" width="32.140625" style="24" bestFit="1" customWidth="1"/>
    <col min="9474" max="9474" width="21.42578125" style="24" bestFit="1" customWidth="1"/>
    <col min="9475" max="9475" width="11.5703125" style="24" bestFit="1" customWidth="1"/>
    <col min="9476" max="9476" width="12.28515625" style="24" bestFit="1" customWidth="1"/>
    <col min="9477" max="9477" width="10.5703125" style="24" bestFit="1" customWidth="1"/>
    <col min="9478" max="9479" width="9.140625" style="24"/>
    <col min="9480" max="9480" width="15.85546875" style="24" customWidth="1"/>
    <col min="9481" max="9728" width="9.140625" style="24"/>
    <col min="9729" max="9729" width="32.140625" style="24" bestFit="1" customWidth="1"/>
    <col min="9730" max="9730" width="21.42578125" style="24" bestFit="1" customWidth="1"/>
    <col min="9731" max="9731" width="11.5703125" style="24" bestFit="1" customWidth="1"/>
    <col min="9732" max="9732" width="12.28515625" style="24" bestFit="1" customWidth="1"/>
    <col min="9733" max="9733" width="10.5703125" style="24" bestFit="1" customWidth="1"/>
    <col min="9734" max="9735" width="9.140625" style="24"/>
    <col min="9736" max="9736" width="15.85546875" style="24" customWidth="1"/>
    <col min="9737" max="9984" width="9.140625" style="24"/>
    <col min="9985" max="9985" width="32.140625" style="24" bestFit="1" customWidth="1"/>
    <col min="9986" max="9986" width="21.42578125" style="24" bestFit="1" customWidth="1"/>
    <col min="9987" max="9987" width="11.5703125" style="24" bestFit="1" customWidth="1"/>
    <col min="9988" max="9988" width="12.28515625" style="24" bestFit="1" customWidth="1"/>
    <col min="9989" max="9989" width="10.5703125" style="24" bestFit="1" customWidth="1"/>
    <col min="9990" max="9991" width="9.140625" style="24"/>
    <col min="9992" max="9992" width="15.85546875" style="24" customWidth="1"/>
    <col min="9993" max="10240" width="9.140625" style="24"/>
    <col min="10241" max="10241" width="32.140625" style="24" bestFit="1" customWidth="1"/>
    <col min="10242" max="10242" width="21.42578125" style="24" bestFit="1" customWidth="1"/>
    <col min="10243" max="10243" width="11.5703125" style="24" bestFit="1" customWidth="1"/>
    <col min="10244" max="10244" width="12.28515625" style="24" bestFit="1" customWidth="1"/>
    <col min="10245" max="10245" width="10.5703125" style="24" bestFit="1" customWidth="1"/>
    <col min="10246" max="10247" width="9.140625" style="24"/>
    <col min="10248" max="10248" width="15.85546875" style="24" customWidth="1"/>
    <col min="10249" max="10496" width="9.140625" style="24"/>
    <col min="10497" max="10497" width="32.140625" style="24" bestFit="1" customWidth="1"/>
    <col min="10498" max="10498" width="21.42578125" style="24" bestFit="1" customWidth="1"/>
    <col min="10499" max="10499" width="11.5703125" style="24" bestFit="1" customWidth="1"/>
    <col min="10500" max="10500" width="12.28515625" style="24" bestFit="1" customWidth="1"/>
    <col min="10501" max="10501" width="10.5703125" style="24" bestFit="1" customWidth="1"/>
    <col min="10502" max="10503" width="9.140625" style="24"/>
    <col min="10504" max="10504" width="15.85546875" style="24" customWidth="1"/>
    <col min="10505" max="10752" width="9.140625" style="24"/>
    <col min="10753" max="10753" width="32.140625" style="24" bestFit="1" customWidth="1"/>
    <col min="10754" max="10754" width="21.42578125" style="24" bestFit="1" customWidth="1"/>
    <col min="10755" max="10755" width="11.5703125" style="24" bestFit="1" customWidth="1"/>
    <col min="10756" max="10756" width="12.28515625" style="24" bestFit="1" customWidth="1"/>
    <col min="10757" max="10757" width="10.5703125" style="24" bestFit="1" customWidth="1"/>
    <col min="10758" max="10759" width="9.140625" style="24"/>
    <col min="10760" max="10760" width="15.85546875" style="24" customWidth="1"/>
    <col min="10761" max="11008" width="9.140625" style="24"/>
    <col min="11009" max="11009" width="32.140625" style="24" bestFit="1" customWidth="1"/>
    <col min="11010" max="11010" width="21.42578125" style="24" bestFit="1" customWidth="1"/>
    <col min="11011" max="11011" width="11.5703125" style="24" bestFit="1" customWidth="1"/>
    <col min="11012" max="11012" width="12.28515625" style="24" bestFit="1" customWidth="1"/>
    <col min="11013" max="11013" width="10.5703125" style="24" bestFit="1" customWidth="1"/>
    <col min="11014" max="11015" width="9.140625" style="24"/>
    <col min="11016" max="11016" width="15.85546875" style="24" customWidth="1"/>
    <col min="11017" max="11264" width="9.140625" style="24"/>
    <col min="11265" max="11265" width="32.140625" style="24" bestFit="1" customWidth="1"/>
    <col min="11266" max="11266" width="21.42578125" style="24" bestFit="1" customWidth="1"/>
    <col min="11267" max="11267" width="11.5703125" style="24" bestFit="1" customWidth="1"/>
    <col min="11268" max="11268" width="12.28515625" style="24" bestFit="1" customWidth="1"/>
    <col min="11269" max="11269" width="10.5703125" style="24" bestFit="1" customWidth="1"/>
    <col min="11270" max="11271" width="9.140625" style="24"/>
    <col min="11272" max="11272" width="15.85546875" style="24" customWidth="1"/>
    <col min="11273" max="11520" width="9.140625" style="24"/>
    <col min="11521" max="11521" width="32.140625" style="24" bestFit="1" customWidth="1"/>
    <col min="11522" max="11522" width="21.42578125" style="24" bestFit="1" customWidth="1"/>
    <col min="11523" max="11523" width="11.5703125" style="24" bestFit="1" customWidth="1"/>
    <col min="11524" max="11524" width="12.28515625" style="24" bestFit="1" customWidth="1"/>
    <col min="11525" max="11525" width="10.5703125" style="24" bestFit="1" customWidth="1"/>
    <col min="11526" max="11527" width="9.140625" style="24"/>
    <col min="11528" max="11528" width="15.85546875" style="24" customWidth="1"/>
    <col min="11529" max="11776" width="9.140625" style="24"/>
    <col min="11777" max="11777" width="32.140625" style="24" bestFit="1" customWidth="1"/>
    <col min="11778" max="11778" width="21.42578125" style="24" bestFit="1" customWidth="1"/>
    <col min="11779" max="11779" width="11.5703125" style="24" bestFit="1" customWidth="1"/>
    <col min="11780" max="11780" width="12.28515625" style="24" bestFit="1" customWidth="1"/>
    <col min="11781" max="11781" width="10.5703125" style="24" bestFit="1" customWidth="1"/>
    <col min="11782" max="11783" width="9.140625" style="24"/>
    <col min="11784" max="11784" width="15.85546875" style="24" customWidth="1"/>
    <col min="11785" max="12032" width="9.140625" style="24"/>
    <col min="12033" max="12033" width="32.140625" style="24" bestFit="1" customWidth="1"/>
    <col min="12034" max="12034" width="21.42578125" style="24" bestFit="1" customWidth="1"/>
    <col min="12035" max="12035" width="11.5703125" style="24" bestFit="1" customWidth="1"/>
    <col min="12036" max="12036" width="12.28515625" style="24" bestFit="1" customWidth="1"/>
    <col min="12037" max="12037" width="10.5703125" style="24" bestFit="1" customWidth="1"/>
    <col min="12038" max="12039" width="9.140625" style="24"/>
    <col min="12040" max="12040" width="15.85546875" style="24" customWidth="1"/>
    <col min="12041" max="12288" width="9.140625" style="24"/>
    <col min="12289" max="12289" width="32.140625" style="24" bestFit="1" customWidth="1"/>
    <col min="12290" max="12290" width="21.42578125" style="24" bestFit="1" customWidth="1"/>
    <col min="12291" max="12291" width="11.5703125" style="24" bestFit="1" customWidth="1"/>
    <col min="12292" max="12292" width="12.28515625" style="24" bestFit="1" customWidth="1"/>
    <col min="12293" max="12293" width="10.5703125" style="24" bestFit="1" customWidth="1"/>
    <col min="12294" max="12295" width="9.140625" style="24"/>
    <col min="12296" max="12296" width="15.85546875" style="24" customWidth="1"/>
    <col min="12297" max="12544" width="9.140625" style="24"/>
    <col min="12545" max="12545" width="32.140625" style="24" bestFit="1" customWidth="1"/>
    <col min="12546" max="12546" width="21.42578125" style="24" bestFit="1" customWidth="1"/>
    <col min="12547" max="12547" width="11.5703125" style="24" bestFit="1" customWidth="1"/>
    <col min="12548" max="12548" width="12.28515625" style="24" bestFit="1" customWidth="1"/>
    <col min="12549" max="12549" width="10.5703125" style="24" bestFit="1" customWidth="1"/>
    <col min="12550" max="12551" width="9.140625" style="24"/>
    <col min="12552" max="12552" width="15.85546875" style="24" customWidth="1"/>
    <col min="12553" max="12800" width="9.140625" style="24"/>
    <col min="12801" max="12801" width="32.140625" style="24" bestFit="1" customWidth="1"/>
    <col min="12802" max="12802" width="21.42578125" style="24" bestFit="1" customWidth="1"/>
    <col min="12803" max="12803" width="11.5703125" style="24" bestFit="1" customWidth="1"/>
    <col min="12804" max="12804" width="12.28515625" style="24" bestFit="1" customWidth="1"/>
    <col min="12805" max="12805" width="10.5703125" style="24" bestFit="1" customWidth="1"/>
    <col min="12806" max="12807" width="9.140625" style="24"/>
    <col min="12808" max="12808" width="15.85546875" style="24" customWidth="1"/>
    <col min="12809" max="13056" width="9.140625" style="24"/>
    <col min="13057" max="13057" width="32.140625" style="24" bestFit="1" customWidth="1"/>
    <col min="13058" max="13058" width="21.42578125" style="24" bestFit="1" customWidth="1"/>
    <col min="13059" max="13059" width="11.5703125" style="24" bestFit="1" customWidth="1"/>
    <col min="13060" max="13060" width="12.28515625" style="24" bestFit="1" customWidth="1"/>
    <col min="13061" max="13061" width="10.5703125" style="24" bestFit="1" customWidth="1"/>
    <col min="13062" max="13063" width="9.140625" style="24"/>
    <col min="13064" max="13064" width="15.85546875" style="24" customWidth="1"/>
    <col min="13065" max="13312" width="9.140625" style="24"/>
    <col min="13313" max="13313" width="32.140625" style="24" bestFit="1" customWidth="1"/>
    <col min="13314" max="13314" width="21.42578125" style="24" bestFit="1" customWidth="1"/>
    <col min="13315" max="13315" width="11.5703125" style="24" bestFit="1" customWidth="1"/>
    <col min="13316" max="13316" width="12.28515625" style="24" bestFit="1" customWidth="1"/>
    <col min="13317" max="13317" width="10.5703125" style="24" bestFit="1" customWidth="1"/>
    <col min="13318" max="13319" width="9.140625" style="24"/>
    <col min="13320" max="13320" width="15.85546875" style="24" customWidth="1"/>
    <col min="13321" max="13568" width="9.140625" style="24"/>
    <col min="13569" max="13569" width="32.140625" style="24" bestFit="1" customWidth="1"/>
    <col min="13570" max="13570" width="21.42578125" style="24" bestFit="1" customWidth="1"/>
    <col min="13571" max="13571" width="11.5703125" style="24" bestFit="1" customWidth="1"/>
    <col min="13572" max="13572" width="12.28515625" style="24" bestFit="1" customWidth="1"/>
    <col min="13573" max="13573" width="10.5703125" style="24" bestFit="1" customWidth="1"/>
    <col min="13574" max="13575" width="9.140625" style="24"/>
    <col min="13576" max="13576" width="15.85546875" style="24" customWidth="1"/>
    <col min="13577" max="13824" width="9.140625" style="24"/>
    <col min="13825" max="13825" width="32.140625" style="24" bestFit="1" customWidth="1"/>
    <col min="13826" max="13826" width="21.42578125" style="24" bestFit="1" customWidth="1"/>
    <col min="13827" max="13827" width="11.5703125" style="24" bestFit="1" customWidth="1"/>
    <col min="13828" max="13828" width="12.28515625" style="24" bestFit="1" customWidth="1"/>
    <col min="13829" max="13829" width="10.5703125" style="24" bestFit="1" customWidth="1"/>
    <col min="13830" max="13831" width="9.140625" style="24"/>
    <col min="13832" max="13832" width="15.85546875" style="24" customWidth="1"/>
    <col min="13833" max="14080" width="9.140625" style="24"/>
    <col min="14081" max="14081" width="32.140625" style="24" bestFit="1" customWidth="1"/>
    <col min="14082" max="14082" width="21.42578125" style="24" bestFit="1" customWidth="1"/>
    <col min="14083" max="14083" width="11.5703125" style="24" bestFit="1" customWidth="1"/>
    <col min="14084" max="14084" width="12.28515625" style="24" bestFit="1" customWidth="1"/>
    <col min="14085" max="14085" width="10.5703125" style="24" bestFit="1" customWidth="1"/>
    <col min="14086" max="14087" width="9.140625" style="24"/>
    <col min="14088" max="14088" width="15.85546875" style="24" customWidth="1"/>
    <col min="14089" max="14336" width="9.140625" style="24"/>
    <col min="14337" max="14337" width="32.140625" style="24" bestFit="1" customWidth="1"/>
    <col min="14338" max="14338" width="21.42578125" style="24" bestFit="1" customWidth="1"/>
    <col min="14339" max="14339" width="11.5703125" style="24" bestFit="1" customWidth="1"/>
    <col min="14340" max="14340" width="12.28515625" style="24" bestFit="1" customWidth="1"/>
    <col min="14341" max="14341" width="10.5703125" style="24" bestFit="1" customWidth="1"/>
    <col min="14342" max="14343" width="9.140625" style="24"/>
    <col min="14344" max="14344" width="15.85546875" style="24" customWidth="1"/>
    <col min="14345" max="14592" width="9.140625" style="24"/>
    <col min="14593" max="14593" width="32.140625" style="24" bestFit="1" customWidth="1"/>
    <col min="14594" max="14594" width="21.42578125" style="24" bestFit="1" customWidth="1"/>
    <col min="14595" max="14595" width="11.5703125" style="24" bestFit="1" customWidth="1"/>
    <col min="14596" max="14596" width="12.28515625" style="24" bestFit="1" customWidth="1"/>
    <col min="14597" max="14597" width="10.5703125" style="24" bestFit="1" customWidth="1"/>
    <col min="14598" max="14599" width="9.140625" style="24"/>
    <col min="14600" max="14600" width="15.85546875" style="24" customWidth="1"/>
    <col min="14601" max="14848" width="9.140625" style="24"/>
    <col min="14849" max="14849" width="32.140625" style="24" bestFit="1" customWidth="1"/>
    <col min="14850" max="14850" width="21.42578125" style="24" bestFit="1" customWidth="1"/>
    <col min="14851" max="14851" width="11.5703125" style="24" bestFit="1" customWidth="1"/>
    <col min="14852" max="14852" width="12.28515625" style="24" bestFit="1" customWidth="1"/>
    <col min="14853" max="14853" width="10.5703125" style="24" bestFit="1" customWidth="1"/>
    <col min="14854" max="14855" width="9.140625" style="24"/>
    <col min="14856" max="14856" width="15.85546875" style="24" customWidth="1"/>
    <col min="14857" max="15104" width="9.140625" style="24"/>
    <col min="15105" max="15105" width="32.140625" style="24" bestFit="1" customWidth="1"/>
    <col min="15106" max="15106" width="21.42578125" style="24" bestFit="1" customWidth="1"/>
    <col min="15107" max="15107" width="11.5703125" style="24" bestFit="1" customWidth="1"/>
    <col min="15108" max="15108" width="12.28515625" style="24" bestFit="1" customWidth="1"/>
    <col min="15109" max="15109" width="10.5703125" style="24" bestFit="1" customWidth="1"/>
    <col min="15110" max="15111" width="9.140625" style="24"/>
    <col min="15112" max="15112" width="15.85546875" style="24" customWidth="1"/>
    <col min="15113" max="15360" width="9.140625" style="24"/>
    <col min="15361" max="15361" width="32.140625" style="24" bestFit="1" customWidth="1"/>
    <col min="15362" max="15362" width="21.42578125" style="24" bestFit="1" customWidth="1"/>
    <col min="15363" max="15363" width="11.5703125" style="24" bestFit="1" customWidth="1"/>
    <col min="15364" max="15364" width="12.28515625" style="24" bestFit="1" customWidth="1"/>
    <col min="15365" max="15365" width="10.5703125" style="24" bestFit="1" customWidth="1"/>
    <col min="15366" max="15367" width="9.140625" style="24"/>
    <col min="15368" max="15368" width="15.85546875" style="24" customWidth="1"/>
    <col min="15369" max="15616" width="9.140625" style="24"/>
    <col min="15617" max="15617" width="32.140625" style="24" bestFit="1" customWidth="1"/>
    <col min="15618" max="15618" width="21.42578125" style="24" bestFit="1" customWidth="1"/>
    <col min="15619" max="15619" width="11.5703125" style="24" bestFit="1" customWidth="1"/>
    <col min="15620" max="15620" width="12.28515625" style="24" bestFit="1" customWidth="1"/>
    <col min="15621" max="15621" width="10.5703125" style="24" bestFit="1" customWidth="1"/>
    <col min="15622" max="15623" width="9.140625" style="24"/>
    <col min="15624" max="15624" width="15.85546875" style="24" customWidth="1"/>
    <col min="15625" max="15872" width="9.140625" style="24"/>
    <col min="15873" max="15873" width="32.140625" style="24" bestFit="1" customWidth="1"/>
    <col min="15874" max="15874" width="21.42578125" style="24" bestFit="1" customWidth="1"/>
    <col min="15875" max="15875" width="11.5703125" style="24" bestFit="1" customWidth="1"/>
    <col min="15876" max="15876" width="12.28515625" style="24" bestFit="1" customWidth="1"/>
    <col min="15877" max="15877" width="10.5703125" style="24" bestFit="1" customWidth="1"/>
    <col min="15878" max="15879" width="9.140625" style="24"/>
    <col min="15880" max="15880" width="15.85546875" style="24" customWidth="1"/>
    <col min="15881" max="16128" width="9.140625" style="24"/>
    <col min="16129" max="16129" width="32.140625" style="24" bestFit="1" customWidth="1"/>
    <col min="16130" max="16130" width="21.42578125" style="24" bestFit="1" customWidth="1"/>
    <col min="16131" max="16131" width="11.5703125" style="24" bestFit="1" customWidth="1"/>
    <col min="16132" max="16132" width="12.28515625" style="24" bestFit="1" customWidth="1"/>
    <col min="16133" max="16133" width="10.5703125" style="24" bestFit="1" customWidth="1"/>
    <col min="16134" max="16135" width="9.140625" style="24"/>
    <col min="16136" max="16136" width="15.85546875" style="24" customWidth="1"/>
    <col min="16137" max="16384" width="9.140625" style="24"/>
  </cols>
  <sheetData>
    <row r="3" spans="1:10" s="38" customFormat="1" x14ac:dyDescent="0.25">
      <c r="A3" s="46" t="s">
        <v>24</v>
      </c>
      <c r="B3" s="47"/>
      <c r="C3" s="47"/>
      <c r="D3" s="47"/>
      <c r="E3" s="47"/>
      <c r="F3" s="47"/>
      <c r="G3" s="47"/>
      <c r="H3" s="99"/>
      <c r="I3" s="106"/>
      <c r="J3" s="106"/>
    </row>
    <row r="4" spans="1:10" s="38" customFormat="1" x14ac:dyDescent="0.25">
      <c r="A4" s="48" t="s">
        <v>107</v>
      </c>
      <c r="B4" s="94" t="s">
        <v>108</v>
      </c>
      <c r="F4" s="49"/>
      <c r="H4" s="99"/>
      <c r="I4" s="106"/>
      <c r="J4" s="106"/>
    </row>
    <row r="5" spans="1:10" s="38" customFormat="1" ht="47.25" x14ac:dyDescent="0.25">
      <c r="A5" s="48" t="s">
        <v>110</v>
      </c>
      <c r="B5" s="95" t="s">
        <v>109</v>
      </c>
      <c r="F5" s="49"/>
      <c r="H5" s="99"/>
      <c r="I5" s="106"/>
      <c r="J5" s="106"/>
    </row>
    <row r="6" spans="1:10" s="38" customFormat="1" x14ac:dyDescent="0.25">
      <c r="A6" s="48" t="s">
        <v>111</v>
      </c>
      <c r="B6" s="116">
        <v>42186</v>
      </c>
      <c r="F6" s="49"/>
      <c r="H6" s="99"/>
      <c r="I6" s="106"/>
      <c r="J6" s="106"/>
    </row>
    <row r="7" spans="1:10" s="38" customFormat="1" x14ac:dyDescent="0.25">
      <c r="A7" s="48" t="s">
        <v>112</v>
      </c>
      <c r="B7" s="116">
        <v>43281</v>
      </c>
      <c r="H7" s="99"/>
      <c r="I7" s="106"/>
      <c r="J7" s="106"/>
    </row>
    <row r="8" spans="1:10" s="38" customFormat="1" x14ac:dyDescent="0.25">
      <c r="A8" s="48" t="s">
        <v>45</v>
      </c>
      <c r="B8" s="94" t="s">
        <v>25</v>
      </c>
      <c r="C8" s="49"/>
      <c r="D8" s="49"/>
      <c r="E8" s="49"/>
      <c r="F8" s="49"/>
      <c r="H8" s="99"/>
      <c r="I8" s="106"/>
      <c r="J8" s="106"/>
    </row>
    <row r="9" spans="1:10" s="38" customFormat="1" x14ac:dyDescent="0.25">
      <c r="A9" s="46"/>
      <c r="C9" s="49"/>
      <c r="D9" s="49"/>
      <c r="E9" s="49"/>
      <c r="F9" s="49"/>
      <c r="H9" s="99"/>
      <c r="I9" s="106"/>
      <c r="J9" s="106"/>
    </row>
    <row r="10" spans="1:10" s="38" customFormat="1" x14ac:dyDescent="0.25">
      <c r="A10" s="154" t="s">
        <v>88</v>
      </c>
      <c r="B10" s="154"/>
      <c r="C10" s="49"/>
      <c r="D10" s="49"/>
      <c r="E10" s="49"/>
      <c r="F10" s="49"/>
      <c r="G10" s="49"/>
      <c r="H10" s="100"/>
      <c r="I10" s="106"/>
      <c r="J10" s="106"/>
    </row>
    <row r="11" spans="1:10" s="38" customFormat="1" x14ac:dyDescent="0.25">
      <c r="A11" s="39"/>
      <c r="B11" s="40" t="s">
        <v>13</v>
      </c>
      <c r="C11" s="40" t="s">
        <v>14</v>
      </c>
      <c r="D11" s="40" t="s">
        <v>55</v>
      </c>
      <c r="E11" s="49"/>
      <c r="F11" s="49"/>
      <c r="H11" s="99"/>
      <c r="I11" s="106"/>
      <c r="J11" s="106"/>
    </row>
    <row r="12" spans="1:10" s="38" customFormat="1" x14ac:dyDescent="0.25">
      <c r="A12" s="42">
        <v>1</v>
      </c>
      <c r="B12" s="43" t="s">
        <v>3</v>
      </c>
      <c r="C12" s="68">
        <v>86837.91</v>
      </c>
      <c r="D12" s="69">
        <v>75</v>
      </c>
      <c r="E12" s="49"/>
      <c r="F12" s="49"/>
      <c r="H12" s="99"/>
      <c r="I12" s="106"/>
      <c r="J12" s="106"/>
    </row>
    <row r="13" spans="1:10" s="38" customFormat="1" x14ac:dyDescent="0.25">
      <c r="A13" s="42">
        <v>2</v>
      </c>
      <c r="B13" s="43" t="s">
        <v>15</v>
      </c>
      <c r="C13" s="68">
        <v>28945.97</v>
      </c>
      <c r="D13" s="69">
        <v>25</v>
      </c>
      <c r="E13" s="49"/>
      <c r="F13" s="49"/>
      <c r="H13" s="99"/>
      <c r="I13" s="106"/>
      <c r="J13" s="106"/>
    </row>
    <row r="14" spans="1:10" s="38" customFormat="1" x14ac:dyDescent="0.25">
      <c r="A14" s="42">
        <v>3</v>
      </c>
      <c r="B14" s="43" t="s">
        <v>17</v>
      </c>
      <c r="C14" s="68">
        <f>ROUND($C$25*D14/100,2)</f>
        <v>0</v>
      </c>
      <c r="D14" s="69"/>
      <c r="E14" s="49"/>
      <c r="F14" s="49"/>
      <c r="H14" s="99"/>
      <c r="I14" s="106"/>
      <c r="J14" s="106"/>
    </row>
    <row r="15" spans="1:10" s="38" customFormat="1" x14ac:dyDescent="0.25">
      <c r="A15" s="42">
        <v>4</v>
      </c>
      <c r="B15" s="43" t="s">
        <v>16</v>
      </c>
      <c r="C15" s="68">
        <f>ROUND($C$25*D15/100,2)</f>
        <v>0</v>
      </c>
      <c r="D15" s="69"/>
      <c r="E15" s="49"/>
      <c r="F15" s="49"/>
      <c r="H15" s="99"/>
      <c r="I15" s="106"/>
      <c r="J15" s="106"/>
    </row>
    <row r="16" spans="1:10" s="38" customFormat="1" x14ac:dyDescent="0.25">
      <c r="A16" s="42">
        <v>5</v>
      </c>
      <c r="B16" s="43" t="s">
        <v>46</v>
      </c>
      <c r="C16" s="68">
        <f>ROUND($C$25*D16/100,2)</f>
        <v>0</v>
      </c>
      <c r="D16" s="69"/>
      <c r="E16" s="49"/>
      <c r="F16" s="49"/>
      <c r="H16" s="99"/>
      <c r="I16" s="106"/>
      <c r="J16" s="106"/>
    </row>
    <row r="17" spans="1:10" s="38" customFormat="1" x14ac:dyDescent="0.25">
      <c r="A17" s="155" t="s">
        <v>56</v>
      </c>
      <c r="B17" s="156"/>
      <c r="C17" s="50">
        <f>SUM(C12:C16)</f>
        <v>115783.88</v>
      </c>
      <c r="D17" s="50">
        <f>SUM(D12:D16)</f>
        <v>100</v>
      </c>
      <c r="H17" s="99"/>
      <c r="I17" s="106"/>
      <c r="J17" s="106"/>
    </row>
    <row r="18" spans="1:10" s="38" customFormat="1" x14ac:dyDescent="0.25">
      <c r="A18" s="46"/>
      <c r="C18" s="49"/>
      <c r="D18" s="49"/>
      <c r="E18" s="49"/>
      <c r="F18" s="49"/>
      <c r="H18" s="99"/>
      <c r="I18" s="106"/>
      <c r="J18" s="106"/>
    </row>
    <row r="19" spans="1:10" s="38" customFormat="1" x14ac:dyDescent="0.25">
      <c r="A19" s="157" t="s">
        <v>87</v>
      </c>
      <c r="B19" s="157"/>
      <c r="H19" s="99"/>
      <c r="I19" s="106"/>
      <c r="J19" s="106"/>
    </row>
    <row r="20" spans="1:10" s="38" customFormat="1" x14ac:dyDescent="0.25">
      <c r="A20" s="158" t="s">
        <v>28</v>
      </c>
      <c r="B20" s="161"/>
      <c r="C20" s="40" t="s">
        <v>18</v>
      </c>
      <c r="D20" s="51" t="s">
        <v>42</v>
      </c>
      <c r="E20" s="52"/>
      <c r="H20" s="99"/>
      <c r="I20" s="106"/>
      <c r="J20" s="106"/>
    </row>
    <row r="21" spans="1:10" s="38" customFormat="1" x14ac:dyDescent="0.25">
      <c r="A21" s="43" t="s">
        <v>6</v>
      </c>
      <c r="B21" s="43"/>
      <c r="C21" s="68">
        <f>G44</f>
        <v>19774.399999999998</v>
      </c>
      <c r="D21" s="68">
        <f>IFERROR((ROUND(C21/$C$23*100,2)),0)</f>
        <v>17.079999999999998</v>
      </c>
      <c r="E21" s="53"/>
      <c r="H21" s="99"/>
      <c r="I21" s="106"/>
      <c r="J21" s="106"/>
    </row>
    <row r="22" spans="1:10" s="38" customFormat="1" x14ac:dyDescent="0.25">
      <c r="A22" s="43" t="s">
        <v>78</v>
      </c>
      <c r="B22" s="43"/>
      <c r="C22" s="68">
        <f>G51</f>
        <v>96009.48</v>
      </c>
      <c r="D22" s="68">
        <f>IFERROR((ROUND(C22/$C$23*100,2)),0)</f>
        <v>82.92</v>
      </c>
      <c r="E22" s="53"/>
      <c r="H22" s="99"/>
      <c r="I22" s="106"/>
      <c r="J22" s="106"/>
    </row>
    <row r="23" spans="1:10" s="38" customFormat="1" x14ac:dyDescent="0.25">
      <c r="A23" s="162" t="s">
        <v>29</v>
      </c>
      <c r="B23" s="163"/>
      <c r="C23" s="70">
        <f>SUM(C21:C22)</f>
        <v>115783.87999999999</v>
      </c>
      <c r="D23" s="70"/>
      <c r="E23" s="53"/>
      <c r="H23" s="99"/>
      <c r="I23" s="106"/>
      <c r="J23" s="106"/>
    </row>
    <row r="24" spans="1:10" s="38" customFormat="1" x14ac:dyDescent="0.25">
      <c r="A24" s="162" t="s">
        <v>30</v>
      </c>
      <c r="B24" s="163"/>
      <c r="C24" s="70">
        <f>G56</f>
        <v>0</v>
      </c>
      <c r="D24" s="70"/>
      <c r="E24" s="53"/>
      <c r="H24" s="99"/>
      <c r="I24" s="106"/>
      <c r="J24" s="106"/>
    </row>
    <row r="25" spans="1:10" s="38" customFormat="1" x14ac:dyDescent="0.25">
      <c r="A25" s="158" t="s">
        <v>31</v>
      </c>
      <c r="B25" s="161"/>
      <c r="C25" s="71">
        <f>SUM(C23:C24)</f>
        <v>115783.87999999999</v>
      </c>
      <c r="D25" s="71"/>
      <c r="E25" s="54"/>
      <c r="H25" s="99"/>
      <c r="I25" s="106"/>
      <c r="J25" s="106"/>
    </row>
    <row r="26" spans="1:10" s="38" customFormat="1" x14ac:dyDescent="0.25">
      <c r="H26" s="99"/>
      <c r="I26" s="106"/>
      <c r="J26" s="106"/>
    </row>
    <row r="27" spans="1:10" s="38" customFormat="1" x14ac:dyDescent="0.25">
      <c r="A27" s="157" t="s">
        <v>80</v>
      </c>
      <c r="B27" s="157"/>
      <c r="H27" s="99"/>
      <c r="I27" s="106"/>
      <c r="J27" s="106"/>
    </row>
    <row r="28" spans="1:10" s="38" customFormat="1" x14ac:dyDescent="0.25">
      <c r="A28" s="40"/>
      <c r="B28" s="40" t="s">
        <v>18</v>
      </c>
      <c r="C28" s="55"/>
      <c r="H28" s="99"/>
      <c r="I28" s="106"/>
      <c r="J28" s="106"/>
    </row>
    <row r="29" spans="1:10" s="38" customFormat="1" x14ac:dyDescent="0.25">
      <c r="A29" s="43" t="s">
        <v>25</v>
      </c>
      <c r="B29" s="72">
        <v>57891.94</v>
      </c>
      <c r="H29" s="99"/>
      <c r="I29" s="106"/>
      <c r="J29" s="106"/>
    </row>
    <row r="30" spans="1:10" s="38" customFormat="1" x14ac:dyDescent="0.25">
      <c r="A30" s="43" t="s">
        <v>26</v>
      </c>
      <c r="B30" s="72"/>
      <c r="H30" s="99"/>
      <c r="I30" s="106"/>
      <c r="J30" s="106"/>
    </row>
    <row r="31" spans="1:10" s="38" customFormat="1" x14ac:dyDescent="0.25">
      <c r="A31" s="43" t="s">
        <v>27</v>
      </c>
      <c r="B31" s="72">
        <v>57891.94</v>
      </c>
      <c r="H31" s="99"/>
      <c r="I31" s="106"/>
      <c r="J31" s="106"/>
    </row>
    <row r="32" spans="1:10" s="38" customFormat="1" x14ac:dyDescent="0.25">
      <c r="A32" s="56" t="s">
        <v>18</v>
      </c>
      <c r="B32" s="50">
        <f>SUM(B29:B31)</f>
        <v>115783.88</v>
      </c>
      <c r="H32" s="99"/>
      <c r="I32" s="106"/>
      <c r="J32" s="106"/>
    </row>
    <row r="33" spans="1:14" s="38" customFormat="1" x14ac:dyDescent="0.25">
      <c r="H33" s="99"/>
      <c r="I33" s="106"/>
      <c r="J33" s="106"/>
    </row>
    <row r="34" spans="1:14" s="38" customFormat="1" x14ac:dyDescent="0.25">
      <c r="A34" s="157" t="s">
        <v>81</v>
      </c>
      <c r="B34" s="157"/>
      <c r="H34" s="99"/>
      <c r="I34" s="106"/>
      <c r="J34" s="106"/>
    </row>
    <row r="35" spans="1:14" s="38" customFormat="1" x14ac:dyDescent="0.25">
      <c r="A35" s="40"/>
      <c r="B35" s="40" t="s">
        <v>18</v>
      </c>
      <c r="H35" s="99"/>
      <c r="I35" s="106"/>
      <c r="J35" s="106"/>
    </row>
    <row r="36" spans="1:14" s="38" customFormat="1" x14ac:dyDescent="0.25">
      <c r="A36" s="43" t="s">
        <v>89</v>
      </c>
      <c r="B36" s="72">
        <v>115783.88</v>
      </c>
      <c r="H36" s="99"/>
      <c r="I36" s="106"/>
      <c r="J36" s="106"/>
    </row>
    <row r="37" spans="1:14" s="38" customFormat="1" ht="47.25" x14ac:dyDescent="0.25">
      <c r="A37" s="92" t="s">
        <v>90</v>
      </c>
      <c r="B37" s="72"/>
      <c r="H37" s="99"/>
      <c r="I37" s="106"/>
      <c r="J37" s="106"/>
    </row>
    <row r="38" spans="1:14" s="38" customFormat="1" x14ac:dyDescent="0.25">
      <c r="A38" s="43" t="s">
        <v>91</v>
      </c>
      <c r="B38" s="72"/>
      <c r="H38" s="99"/>
      <c r="I38" s="106"/>
      <c r="J38" s="106"/>
    </row>
    <row r="39" spans="1:14" s="38" customFormat="1" x14ac:dyDescent="0.25">
      <c r="A39" s="56" t="s">
        <v>18</v>
      </c>
      <c r="B39" s="50">
        <f>SUM(B36:B38)</f>
        <v>115783.88</v>
      </c>
      <c r="H39" s="99"/>
      <c r="I39" s="106"/>
      <c r="J39" s="106"/>
    </row>
    <row r="40" spans="1:14" s="38" customFormat="1" x14ac:dyDescent="0.25">
      <c r="A40" s="53"/>
      <c r="B40" s="85"/>
      <c r="H40" s="99"/>
      <c r="I40" s="106"/>
      <c r="J40" s="106"/>
    </row>
    <row r="41" spans="1:14" s="38" customFormat="1" x14ac:dyDescent="0.25">
      <c r="A41" s="57" t="s">
        <v>86</v>
      </c>
      <c r="B41" s="46"/>
      <c r="H41" s="99"/>
      <c r="I41" s="106"/>
      <c r="J41" s="106"/>
    </row>
    <row r="42" spans="1:14" s="38" customFormat="1" x14ac:dyDescent="0.25">
      <c r="A42" s="40" t="s">
        <v>32</v>
      </c>
      <c r="B42" s="40" t="s">
        <v>2</v>
      </c>
      <c r="C42" s="40" t="s">
        <v>33</v>
      </c>
      <c r="D42" s="40" t="s">
        <v>34</v>
      </c>
      <c r="E42" s="40" t="s">
        <v>40</v>
      </c>
      <c r="F42" s="40" t="s">
        <v>41</v>
      </c>
      <c r="G42" s="51" t="s">
        <v>18</v>
      </c>
      <c r="H42" s="101"/>
      <c r="I42" s="97"/>
      <c r="J42" s="97"/>
    </row>
    <row r="43" spans="1:14" s="38" customFormat="1" x14ac:dyDescent="0.25">
      <c r="A43" s="58" t="s">
        <v>35</v>
      </c>
      <c r="B43" s="59"/>
      <c r="C43" s="59"/>
      <c r="D43" s="59"/>
      <c r="E43" s="59"/>
      <c r="F43" s="59"/>
      <c r="G43" s="59"/>
      <c r="H43" s="99"/>
      <c r="I43" s="106"/>
      <c r="J43" s="106"/>
    </row>
    <row r="44" spans="1:14" s="38" customFormat="1" x14ac:dyDescent="0.25">
      <c r="A44" s="40" t="s">
        <v>36</v>
      </c>
      <c r="B44" s="158" t="s">
        <v>6</v>
      </c>
      <c r="C44" s="159"/>
      <c r="D44" s="159"/>
      <c r="E44" s="159"/>
      <c r="F44" s="160"/>
      <c r="G44" s="73">
        <f>SUM(G45:G50)</f>
        <v>19774.399999999998</v>
      </c>
      <c r="H44" s="101"/>
      <c r="I44" s="97"/>
      <c r="J44" s="97"/>
    </row>
    <row r="45" spans="1:14" s="30" customFormat="1" ht="236.25" x14ac:dyDescent="0.25">
      <c r="A45" s="35" t="s">
        <v>92</v>
      </c>
      <c r="B45" s="28" t="s">
        <v>98</v>
      </c>
      <c r="C45" s="93" t="s">
        <v>115</v>
      </c>
      <c r="D45" s="28" t="s">
        <v>53</v>
      </c>
      <c r="E45" s="28">
        <v>2</v>
      </c>
      <c r="F45" s="72">
        <v>618</v>
      </c>
      <c r="G45" s="72">
        <v>1236</v>
      </c>
      <c r="H45" s="102"/>
      <c r="I45" s="98"/>
      <c r="J45" s="98"/>
      <c r="N45" s="96"/>
    </row>
    <row r="46" spans="1:14" s="30" customFormat="1" ht="47.25" x14ac:dyDescent="0.25">
      <c r="A46" s="36" t="s">
        <v>93</v>
      </c>
      <c r="B46" s="30" t="s">
        <v>99</v>
      </c>
      <c r="C46" s="93" t="s">
        <v>114</v>
      </c>
      <c r="D46" s="28" t="s">
        <v>53</v>
      </c>
      <c r="E46" s="28">
        <v>2</v>
      </c>
      <c r="F46" s="72">
        <v>203.94</v>
      </c>
      <c r="G46" s="72">
        <v>407.88</v>
      </c>
      <c r="H46" s="102"/>
      <c r="I46" s="98"/>
      <c r="J46" s="98"/>
    </row>
    <row r="47" spans="1:14" s="30" customFormat="1" ht="47.25" x14ac:dyDescent="0.25">
      <c r="A47" s="36" t="s">
        <v>94</v>
      </c>
      <c r="B47" s="28" t="s">
        <v>100</v>
      </c>
      <c r="C47" s="93" t="s">
        <v>113</v>
      </c>
      <c r="D47" s="28" t="s">
        <v>53</v>
      </c>
      <c r="E47" s="28">
        <v>2</v>
      </c>
      <c r="F47" s="72">
        <v>4.9400000000000004</v>
      </c>
      <c r="G47" s="72">
        <v>9.8800000000000008</v>
      </c>
      <c r="H47" s="102"/>
      <c r="I47" s="98"/>
      <c r="J47" s="98"/>
    </row>
    <row r="48" spans="1:14" s="30" customFormat="1" ht="110.25" x14ac:dyDescent="0.25">
      <c r="A48" s="35" t="s">
        <v>95</v>
      </c>
      <c r="B48" s="28" t="s">
        <v>98</v>
      </c>
      <c r="C48" s="93" t="s">
        <v>116</v>
      </c>
      <c r="D48" s="28" t="s">
        <v>53</v>
      </c>
      <c r="E48" s="28">
        <v>34</v>
      </c>
      <c r="F48" s="72">
        <v>398.32</v>
      </c>
      <c r="G48" s="72">
        <f>E48*F48</f>
        <v>13542.88</v>
      </c>
      <c r="H48" s="102"/>
      <c r="I48" s="98"/>
      <c r="J48" s="98"/>
    </row>
    <row r="49" spans="1:10" s="30" customFormat="1" ht="47.25" x14ac:dyDescent="0.25">
      <c r="A49" s="36" t="s">
        <v>96</v>
      </c>
      <c r="B49" s="30" t="s">
        <v>99</v>
      </c>
      <c r="C49" s="93" t="s">
        <v>118</v>
      </c>
      <c r="D49" s="28" t="s">
        <v>53</v>
      </c>
      <c r="E49" s="28">
        <v>34</v>
      </c>
      <c r="F49" s="72">
        <v>131.44999999999999</v>
      </c>
      <c r="G49" s="72">
        <f t="shared" ref="G49:G50" si="0">E49*F49</f>
        <v>4469.2999999999993</v>
      </c>
      <c r="H49" s="102"/>
      <c r="I49" s="98"/>
      <c r="J49" s="98"/>
    </row>
    <row r="50" spans="1:10" s="30" customFormat="1" ht="47.25" x14ac:dyDescent="0.25">
      <c r="A50" s="36" t="s">
        <v>97</v>
      </c>
      <c r="B50" s="28" t="s">
        <v>100</v>
      </c>
      <c r="C50" s="93" t="s">
        <v>117</v>
      </c>
      <c r="D50" s="28" t="s">
        <v>53</v>
      </c>
      <c r="E50" s="28">
        <v>34</v>
      </c>
      <c r="F50" s="72">
        <v>3.19</v>
      </c>
      <c r="G50" s="72">
        <f t="shared" si="0"/>
        <v>108.46</v>
      </c>
      <c r="H50" s="102"/>
      <c r="I50" s="98"/>
      <c r="J50" s="98"/>
    </row>
    <row r="51" spans="1:10" s="38" customFormat="1" x14ac:dyDescent="0.25">
      <c r="A51" s="40" t="s">
        <v>7</v>
      </c>
      <c r="B51" s="158" t="s">
        <v>8</v>
      </c>
      <c r="C51" s="159"/>
      <c r="D51" s="159"/>
      <c r="E51" s="159"/>
      <c r="F51" s="160"/>
      <c r="G51" s="73">
        <f>SUM(G52:G54)</f>
        <v>96009.48</v>
      </c>
      <c r="H51" s="101"/>
      <c r="I51" s="97"/>
      <c r="J51" s="97"/>
    </row>
    <row r="52" spans="1:10" s="30" customFormat="1" ht="141.75" x14ac:dyDescent="0.25">
      <c r="A52" s="36" t="s">
        <v>119</v>
      </c>
      <c r="B52" s="28" t="s">
        <v>101</v>
      </c>
      <c r="C52" s="93" t="s">
        <v>102</v>
      </c>
      <c r="D52" s="28" t="s">
        <v>54</v>
      </c>
      <c r="E52" s="28">
        <v>4</v>
      </c>
      <c r="F52" s="28">
        <v>500</v>
      </c>
      <c r="G52" s="72">
        <f>ROUND(E52*F52,2)</f>
        <v>2000</v>
      </c>
      <c r="H52" s="102"/>
      <c r="I52" s="98"/>
      <c r="J52" s="98"/>
    </row>
    <row r="53" spans="1:10" s="30" customFormat="1" ht="409.5" x14ac:dyDescent="0.25">
      <c r="A53" s="36" t="s">
        <v>120</v>
      </c>
      <c r="B53" s="28" t="s">
        <v>103</v>
      </c>
      <c r="C53" s="93" t="s">
        <v>105</v>
      </c>
      <c r="D53" s="28" t="s">
        <v>54</v>
      </c>
      <c r="E53" s="28">
        <v>100</v>
      </c>
      <c r="F53" s="28">
        <v>840.09479999999996</v>
      </c>
      <c r="G53" s="72">
        <f t="shared" ref="G53:G54" si="1">ROUND(E53*F53,2)</f>
        <v>84009.48</v>
      </c>
      <c r="H53" s="102"/>
      <c r="I53" s="98"/>
      <c r="J53" s="98"/>
    </row>
    <row r="54" spans="1:10" s="30" customFormat="1" ht="189" x14ac:dyDescent="0.25">
      <c r="A54" s="36" t="s">
        <v>121</v>
      </c>
      <c r="B54" s="28" t="s">
        <v>104</v>
      </c>
      <c r="C54" s="93" t="s">
        <v>106</v>
      </c>
      <c r="D54" s="28" t="s">
        <v>54</v>
      </c>
      <c r="E54" s="28">
        <v>10</v>
      </c>
      <c r="F54" s="28">
        <v>1000</v>
      </c>
      <c r="G54" s="72">
        <f t="shared" si="1"/>
        <v>10000</v>
      </c>
      <c r="H54" s="102"/>
      <c r="I54" s="98"/>
      <c r="J54" s="98"/>
    </row>
    <row r="55" spans="1:10" s="38" customFormat="1" x14ac:dyDescent="0.25">
      <c r="A55" s="164" t="s">
        <v>38</v>
      </c>
      <c r="B55" s="165"/>
      <c r="C55" s="165"/>
      <c r="D55" s="165"/>
      <c r="E55" s="165"/>
      <c r="F55" s="166"/>
      <c r="G55" s="50">
        <f>SUM(G44,G51)</f>
        <v>115783.87999999999</v>
      </c>
      <c r="H55" s="101"/>
      <c r="I55" s="97"/>
      <c r="J55" s="97"/>
    </row>
    <row r="56" spans="1:10" s="30" customFormat="1" x14ac:dyDescent="0.25">
      <c r="A56" s="167" t="s">
        <v>39</v>
      </c>
      <c r="B56" s="168"/>
      <c r="C56" s="168"/>
      <c r="D56" s="168"/>
      <c r="E56" s="168"/>
      <c r="F56" s="169"/>
      <c r="G56" s="74">
        <v>0</v>
      </c>
      <c r="H56" s="103"/>
      <c r="I56" s="96"/>
      <c r="J56" s="98"/>
    </row>
    <row r="57" spans="1:10" s="38" customFormat="1" x14ac:dyDescent="0.25">
      <c r="A57" s="158" t="s">
        <v>10</v>
      </c>
      <c r="B57" s="159"/>
      <c r="C57" s="159"/>
      <c r="D57" s="159"/>
      <c r="E57" s="159"/>
      <c r="F57" s="160"/>
      <c r="G57" s="73">
        <f>SUM(G55:G56)</f>
        <v>115783.87999999999</v>
      </c>
      <c r="H57" s="104"/>
      <c r="I57" s="106"/>
      <c r="J57" s="107"/>
    </row>
    <row r="58" spans="1:10" s="38" customFormat="1" x14ac:dyDescent="0.25">
      <c r="H58" s="99"/>
      <c r="I58" s="106"/>
      <c r="J58" s="106"/>
    </row>
    <row r="59" spans="1:10" s="38" customFormat="1" x14ac:dyDescent="0.25">
      <c r="H59" s="99"/>
      <c r="I59" s="106"/>
      <c r="J59" s="106"/>
    </row>
    <row r="60" spans="1:10" s="38" customFormat="1" x14ac:dyDescent="0.25">
      <c r="H60" s="99"/>
      <c r="I60" s="106"/>
      <c r="J60" s="106"/>
    </row>
  </sheetData>
  <sheetProtection formatCells="0" formatColumns="0" formatRows="0" insertRows="0" deleteRows="0" selectLockedCells="1"/>
  <dataConsolidate/>
  <mergeCells count="14">
    <mergeCell ref="A10:B10"/>
    <mergeCell ref="A17:B17"/>
    <mergeCell ref="A27:B27"/>
    <mergeCell ref="A19:B19"/>
    <mergeCell ref="A57:F57"/>
    <mergeCell ref="A20:B20"/>
    <mergeCell ref="A23:B23"/>
    <mergeCell ref="A25:B25"/>
    <mergeCell ref="B44:F44"/>
    <mergeCell ref="B51:F51"/>
    <mergeCell ref="A55:F55"/>
    <mergeCell ref="A56:F56"/>
    <mergeCell ref="A24:B24"/>
    <mergeCell ref="A34:B34"/>
  </mergeCells>
  <conditionalFormatting sqref="E11">
    <cfRule type="cellIs" dxfId="45" priority="6" operator="notBetween">
      <formula>0</formula>
      <formula>75</formula>
    </cfRule>
  </conditionalFormatting>
  <conditionalFormatting sqref="D17">
    <cfRule type="cellIs" dxfId="44" priority="1" operator="equal">
      <formula>0</formula>
    </cfRule>
    <cfRule type="cellIs" dxfId="43" priority="4" operator="lessThan">
      <formula>100</formula>
    </cfRule>
    <cfRule type="cellIs" dxfId="42" priority="5" operator="greaterThan">
      <formula>100</formula>
    </cfRule>
  </conditionalFormatting>
  <dataValidations xWindow="625" yWindow="324" count="15">
    <dataValidation type="decimal" operator="equal" allowBlank="1" showInputMessage="1" showErrorMessage="1" promptTitle="Tähelepanu!" prompt="AMIF tulu peab võrduma AMIF kuluga." sqref="B65560 IW65560 SS65560 ACO65560 AMK65560 AWG65560 BGC65560 BPY65560 BZU65560 CJQ65560 CTM65560 DDI65560 DNE65560 DXA65560 EGW65560 EQS65560 FAO65560 FKK65560 FUG65560 GEC65560 GNY65560 GXU65560 HHQ65560 HRM65560 IBI65560 ILE65560 IVA65560 JEW65560 JOS65560 JYO65560 KIK65560 KSG65560 LCC65560 LLY65560 LVU65560 MFQ65560 MPM65560 MZI65560 NJE65560 NTA65560 OCW65560 OMS65560 OWO65560 PGK65560 PQG65560 QAC65560 QJY65560 QTU65560 RDQ65560 RNM65560 RXI65560 SHE65560 SRA65560 TAW65560 TKS65560 TUO65560 UEK65560 UOG65560 UYC65560 VHY65560 VRU65560 WBQ65560 WLM65560 WVI65560 B131096 IW131096 SS131096 ACO131096 AMK131096 AWG131096 BGC131096 BPY131096 BZU131096 CJQ131096 CTM131096 DDI131096 DNE131096 DXA131096 EGW131096 EQS131096 FAO131096 FKK131096 FUG131096 GEC131096 GNY131096 GXU131096 HHQ131096 HRM131096 IBI131096 ILE131096 IVA131096 JEW131096 JOS131096 JYO131096 KIK131096 KSG131096 LCC131096 LLY131096 LVU131096 MFQ131096 MPM131096 MZI131096 NJE131096 NTA131096 OCW131096 OMS131096 OWO131096 PGK131096 PQG131096 QAC131096 QJY131096 QTU131096 RDQ131096 RNM131096 RXI131096 SHE131096 SRA131096 TAW131096 TKS131096 TUO131096 UEK131096 UOG131096 UYC131096 VHY131096 VRU131096 WBQ131096 WLM131096 WVI131096 B196632 IW196632 SS196632 ACO196632 AMK196632 AWG196632 BGC196632 BPY196632 BZU196632 CJQ196632 CTM196632 DDI196632 DNE196632 DXA196632 EGW196632 EQS196632 FAO196632 FKK196632 FUG196632 GEC196632 GNY196632 GXU196632 HHQ196632 HRM196632 IBI196632 ILE196632 IVA196632 JEW196632 JOS196632 JYO196632 KIK196632 KSG196632 LCC196632 LLY196632 LVU196632 MFQ196632 MPM196632 MZI196632 NJE196632 NTA196632 OCW196632 OMS196632 OWO196632 PGK196632 PQG196632 QAC196632 QJY196632 QTU196632 RDQ196632 RNM196632 RXI196632 SHE196632 SRA196632 TAW196632 TKS196632 TUO196632 UEK196632 UOG196632 UYC196632 VHY196632 VRU196632 WBQ196632 WLM196632 WVI196632 B262168 IW262168 SS262168 ACO262168 AMK262168 AWG262168 BGC262168 BPY262168 BZU262168 CJQ262168 CTM262168 DDI262168 DNE262168 DXA262168 EGW262168 EQS262168 FAO262168 FKK262168 FUG262168 GEC262168 GNY262168 GXU262168 HHQ262168 HRM262168 IBI262168 ILE262168 IVA262168 JEW262168 JOS262168 JYO262168 KIK262168 KSG262168 LCC262168 LLY262168 LVU262168 MFQ262168 MPM262168 MZI262168 NJE262168 NTA262168 OCW262168 OMS262168 OWO262168 PGK262168 PQG262168 QAC262168 QJY262168 QTU262168 RDQ262168 RNM262168 RXI262168 SHE262168 SRA262168 TAW262168 TKS262168 TUO262168 UEK262168 UOG262168 UYC262168 VHY262168 VRU262168 WBQ262168 WLM262168 WVI262168 B327704 IW327704 SS327704 ACO327704 AMK327704 AWG327704 BGC327704 BPY327704 BZU327704 CJQ327704 CTM327704 DDI327704 DNE327704 DXA327704 EGW327704 EQS327704 FAO327704 FKK327704 FUG327704 GEC327704 GNY327704 GXU327704 HHQ327704 HRM327704 IBI327704 ILE327704 IVA327704 JEW327704 JOS327704 JYO327704 KIK327704 KSG327704 LCC327704 LLY327704 LVU327704 MFQ327704 MPM327704 MZI327704 NJE327704 NTA327704 OCW327704 OMS327704 OWO327704 PGK327704 PQG327704 QAC327704 QJY327704 QTU327704 RDQ327704 RNM327704 RXI327704 SHE327704 SRA327704 TAW327704 TKS327704 TUO327704 UEK327704 UOG327704 UYC327704 VHY327704 VRU327704 WBQ327704 WLM327704 WVI327704 B393240 IW393240 SS393240 ACO393240 AMK393240 AWG393240 BGC393240 BPY393240 BZU393240 CJQ393240 CTM393240 DDI393240 DNE393240 DXA393240 EGW393240 EQS393240 FAO393240 FKK393240 FUG393240 GEC393240 GNY393240 GXU393240 HHQ393240 HRM393240 IBI393240 ILE393240 IVA393240 JEW393240 JOS393240 JYO393240 KIK393240 KSG393240 LCC393240 LLY393240 LVU393240 MFQ393240 MPM393240 MZI393240 NJE393240 NTA393240 OCW393240 OMS393240 OWO393240 PGK393240 PQG393240 QAC393240 QJY393240 QTU393240 RDQ393240 RNM393240 RXI393240 SHE393240 SRA393240 TAW393240 TKS393240 TUO393240 UEK393240 UOG393240 UYC393240 VHY393240 VRU393240 WBQ393240 WLM393240 WVI393240 B458776 IW458776 SS458776 ACO458776 AMK458776 AWG458776 BGC458776 BPY458776 BZU458776 CJQ458776 CTM458776 DDI458776 DNE458776 DXA458776 EGW458776 EQS458776 FAO458776 FKK458776 FUG458776 GEC458776 GNY458776 GXU458776 HHQ458776 HRM458776 IBI458776 ILE458776 IVA458776 JEW458776 JOS458776 JYO458776 KIK458776 KSG458776 LCC458776 LLY458776 LVU458776 MFQ458776 MPM458776 MZI458776 NJE458776 NTA458776 OCW458776 OMS458776 OWO458776 PGK458776 PQG458776 QAC458776 QJY458776 QTU458776 RDQ458776 RNM458776 RXI458776 SHE458776 SRA458776 TAW458776 TKS458776 TUO458776 UEK458776 UOG458776 UYC458776 VHY458776 VRU458776 WBQ458776 WLM458776 WVI458776 B524312 IW524312 SS524312 ACO524312 AMK524312 AWG524312 BGC524312 BPY524312 BZU524312 CJQ524312 CTM524312 DDI524312 DNE524312 DXA524312 EGW524312 EQS524312 FAO524312 FKK524312 FUG524312 GEC524312 GNY524312 GXU524312 HHQ524312 HRM524312 IBI524312 ILE524312 IVA524312 JEW524312 JOS524312 JYO524312 KIK524312 KSG524312 LCC524312 LLY524312 LVU524312 MFQ524312 MPM524312 MZI524312 NJE524312 NTA524312 OCW524312 OMS524312 OWO524312 PGK524312 PQG524312 QAC524312 QJY524312 QTU524312 RDQ524312 RNM524312 RXI524312 SHE524312 SRA524312 TAW524312 TKS524312 TUO524312 UEK524312 UOG524312 UYC524312 VHY524312 VRU524312 WBQ524312 WLM524312 WVI524312 B589848 IW589848 SS589848 ACO589848 AMK589848 AWG589848 BGC589848 BPY589848 BZU589848 CJQ589848 CTM589848 DDI589848 DNE589848 DXA589848 EGW589848 EQS589848 FAO589848 FKK589848 FUG589848 GEC589848 GNY589848 GXU589848 HHQ589848 HRM589848 IBI589848 ILE589848 IVA589848 JEW589848 JOS589848 JYO589848 KIK589848 KSG589848 LCC589848 LLY589848 LVU589848 MFQ589848 MPM589848 MZI589848 NJE589848 NTA589848 OCW589848 OMS589848 OWO589848 PGK589848 PQG589848 QAC589848 QJY589848 QTU589848 RDQ589848 RNM589848 RXI589848 SHE589848 SRA589848 TAW589848 TKS589848 TUO589848 UEK589848 UOG589848 UYC589848 VHY589848 VRU589848 WBQ589848 WLM589848 WVI589848 B655384 IW655384 SS655384 ACO655384 AMK655384 AWG655384 BGC655384 BPY655384 BZU655384 CJQ655384 CTM655384 DDI655384 DNE655384 DXA655384 EGW655384 EQS655384 FAO655384 FKK655384 FUG655384 GEC655384 GNY655384 GXU655384 HHQ655384 HRM655384 IBI655384 ILE655384 IVA655384 JEW655384 JOS655384 JYO655384 KIK655384 KSG655384 LCC655384 LLY655384 LVU655384 MFQ655384 MPM655384 MZI655384 NJE655384 NTA655384 OCW655384 OMS655384 OWO655384 PGK655384 PQG655384 QAC655384 QJY655384 QTU655384 RDQ655384 RNM655384 RXI655384 SHE655384 SRA655384 TAW655384 TKS655384 TUO655384 UEK655384 UOG655384 UYC655384 VHY655384 VRU655384 WBQ655384 WLM655384 WVI655384 B720920 IW720920 SS720920 ACO720920 AMK720920 AWG720920 BGC720920 BPY720920 BZU720920 CJQ720920 CTM720920 DDI720920 DNE720920 DXA720920 EGW720920 EQS720920 FAO720920 FKK720920 FUG720920 GEC720920 GNY720920 GXU720920 HHQ720920 HRM720920 IBI720920 ILE720920 IVA720920 JEW720920 JOS720920 JYO720920 KIK720920 KSG720920 LCC720920 LLY720920 LVU720920 MFQ720920 MPM720920 MZI720920 NJE720920 NTA720920 OCW720920 OMS720920 OWO720920 PGK720920 PQG720920 QAC720920 QJY720920 QTU720920 RDQ720920 RNM720920 RXI720920 SHE720920 SRA720920 TAW720920 TKS720920 TUO720920 UEK720920 UOG720920 UYC720920 VHY720920 VRU720920 WBQ720920 WLM720920 WVI720920 B786456 IW786456 SS786456 ACO786456 AMK786456 AWG786456 BGC786456 BPY786456 BZU786456 CJQ786456 CTM786456 DDI786456 DNE786456 DXA786456 EGW786456 EQS786456 FAO786456 FKK786456 FUG786456 GEC786456 GNY786456 GXU786456 HHQ786456 HRM786456 IBI786456 ILE786456 IVA786456 JEW786456 JOS786456 JYO786456 KIK786456 KSG786456 LCC786456 LLY786456 LVU786456 MFQ786456 MPM786456 MZI786456 NJE786456 NTA786456 OCW786456 OMS786456 OWO786456 PGK786456 PQG786456 QAC786456 QJY786456 QTU786456 RDQ786456 RNM786456 RXI786456 SHE786456 SRA786456 TAW786456 TKS786456 TUO786456 UEK786456 UOG786456 UYC786456 VHY786456 VRU786456 WBQ786456 WLM786456 WVI786456 B851992 IW851992 SS851992 ACO851992 AMK851992 AWG851992 BGC851992 BPY851992 BZU851992 CJQ851992 CTM851992 DDI851992 DNE851992 DXA851992 EGW851992 EQS851992 FAO851992 FKK851992 FUG851992 GEC851992 GNY851992 GXU851992 HHQ851992 HRM851992 IBI851992 ILE851992 IVA851992 JEW851992 JOS851992 JYO851992 KIK851992 KSG851992 LCC851992 LLY851992 LVU851992 MFQ851992 MPM851992 MZI851992 NJE851992 NTA851992 OCW851992 OMS851992 OWO851992 PGK851992 PQG851992 QAC851992 QJY851992 QTU851992 RDQ851992 RNM851992 RXI851992 SHE851992 SRA851992 TAW851992 TKS851992 TUO851992 UEK851992 UOG851992 UYC851992 VHY851992 VRU851992 WBQ851992 WLM851992 WVI851992 B917528 IW917528 SS917528 ACO917528 AMK917528 AWG917528 BGC917528 BPY917528 BZU917528 CJQ917528 CTM917528 DDI917528 DNE917528 DXA917528 EGW917528 EQS917528 FAO917528 FKK917528 FUG917528 GEC917528 GNY917528 GXU917528 HHQ917528 HRM917528 IBI917528 ILE917528 IVA917528 JEW917528 JOS917528 JYO917528 KIK917528 KSG917528 LCC917528 LLY917528 LVU917528 MFQ917528 MPM917528 MZI917528 NJE917528 NTA917528 OCW917528 OMS917528 OWO917528 PGK917528 PQG917528 QAC917528 QJY917528 QTU917528 RDQ917528 RNM917528 RXI917528 SHE917528 SRA917528 TAW917528 TKS917528 TUO917528 UEK917528 UOG917528 UYC917528 VHY917528 VRU917528 WBQ917528 WLM917528 WVI917528 B983064 IW983064 SS983064 ACO983064 AMK983064 AWG983064 BGC983064 BPY983064 BZU983064 CJQ983064 CTM983064 DDI983064 DNE983064 DXA983064 EGW983064 EQS983064 FAO983064 FKK983064 FUG983064 GEC983064 GNY983064 GXU983064 HHQ983064 HRM983064 IBI983064 ILE983064 IVA983064 JEW983064 JOS983064 JYO983064 KIK983064 KSG983064 LCC983064 LLY983064 LVU983064 MFQ983064 MPM983064 MZI983064 NJE983064 NTA983064 OCW983064 OMS983064 OWO983064 PGK983064 PQG983064 QAC983064 QJY983064 QTU983064 RDQ983064 RNM983064 RXI983064 SHE983064 SRA983064 TAW983064 TKS983064 TUO983064 UEK983064 UOG983064 UYC983064 VHY983064 VRU983064 WBQ983064 WLM983064 WVI983064">
      <formula1>G65547</formula1>
    </dataValidation>
    <dataValidation type="decimal" operator="equal" allowBlank="1" showInputMessage="1" showErrorMessage="1" promptTitle="Tähelepanu!" prompt="Kogusumma peab olema võrdne projekti kogukuludega." sqref="B65556 IW65556 SS65556 ACO65556 AMK65556 AWG65556 BGC65556 BPY65556 BZU65556 CJQ65556 CTM65556 DDI65556 DNE65556 DXA65556 EGW65556 EQS65556 FAO65556 FKK65556 FUG65556 GEC65556 GNY65556 GXU65556 HHQ65556 HRM65556 IBI65556 ILE65556 IVA65556 JEW65556 JOS65556 JYO65556 KIK65556 KSG65556 LCC65556 LLY65556 LVU65556 MFQ65556 MPM65556 MZI65556 NJE65556 NTA65556 OCW65556 OMS65556 OWO65556 PGK65556 PQG65556 QAC65556 QJY65556 QTU65556 RDQ65556 RNM65556 RXI65556 SHE65556 SRA65556 TAW65556 TKS65556 TUO65556 UEK65556 UOG65556 UYC65556 VHY65556 VRU65556 WBQ65556 WLM65556 WVI65556 B131092 IW131092 SS131092 ACO131092 AMK131092 AWG131092 BGC131092 BPY131092 BZU131092 CJQ131092 CTM131092 DDI131092 DNE131092 DXA131092 EGW131092 EQS131092 FAO131092 FKK131092 FUG131092 GEC131092 GNY131092 GXU131092 HHQ131092 HRM131092 IBI131092 ILE131092 IVA131092 JEW131092 JOS131092 JYO131092 KIK131092 KSG131092 LCC131092 LLY131092 LVU131092 MFQ131092 MPM131092 MZI131092 NJE131092 NTA131092 OCW131092 OMS131092 OWO131092 PGK131092 PQG131092 QAC131092 QJY131092 QTU131092 RDQ131092 RNM131092 RXI131092 SHE131092 SRA131092 TAW131092 TKS131092 TUO131092 UEK131092 UOG131092 UYC131092 VHY131092 VRU131092 WBQ131092 WLM131092 WVI131092 B196628 IW196628 SS196628 ACO196628 AMK196628 AWG196628 BGC196628 BPY196628 BZU196628 CJQ196628 CTM196628 DDI196628 DNE196628 DXA196628 EGW196628 EQS196628 FAO196628 FKK196628 FUG196628 GEC196628 GNY196628 GXU196628 HHQ196628 HRM196628 IBI196628 ILE196628 IVA196628 JEW196628 JOS196628 JYO196628 KIK196628 KSG196628 LCC196628 LLY196628 LVU196628 MFQ196628 MPM196628 MZI196628 NJE196628 NTA196628 OCW196628 OMS196628 OWO196628 PGK196628 PQG196628 QAC196628 QJY196628 QTU196628 RDQ196628 RNM196628 RXI196628 SHE196628 SRA196628 TAW196628 TKS196628 TUO196628 UEK196628 UOG196628 UYC196628 VHY196628 VRU196628 WBQ196628 WLM196628 WVI196628 B262164 IW262164 SS262164 ACO262164 AMK262164 AWG262164 BGC262164 BPY262164 BZU262164 CJQ262164 CTM262164 DDI262164 DNE262164 DXA262164 EGW262164 EQS262164 FAO262164 FKK262164 FUG262164 GEC262164 GNY262164 GXU262164 HHQ262164 HRM262164 IBI262164 ILE262164 IVA262164 JEW262164 JOS262164 JYO262164 KIK262164 KSG262164 LCC262164 LLY262164 LVU262164 MFQ262164 MPM262164 MZI262164 NJE262164 NTA262164 OCW262164 OMS262164 OWO262164 PGK262164 PQG262164 QAC262164 QJY262164 QTU262164 RDQ262164 RNM262164 RXI262164 SHE262164 SRA262164 TAW262164 TKS262164 TUO262164 UEK262164 UOG262164 UYC262164 VHY262164 VRU262164 WBQ262164 WLM262164 WVI262164 B327700 IW327700 SS327700 ACO327700 AMK327700 AWG327700 BGC327700 BPY327700 BZU327700 CJQ327700 CTM327700 DDI327700 DNE327700 DXA327700 EGW327700 EQS327700 FAO327700 FKK327700 FUG327700 GEC327700 GNY327700 GXU327700 HHQ327700 HRM327700 IBI327700 ILE327700 IVA327700 JEW327700 JOS327700 JYO327700 KIK327700 KSG327700 LCC327700 LLY327700 LVU327700 MFQ327700 MPM327700 MZI327700 NJE327700 NTA327700 OCW327700 OMS327700 OWO327700 PGK327700 PQG327700 QAC327700 QJY327700 QTU327700 RDQ327700 RNM327700 RXI327700 SHE327700 SRA327700 TAW327700 TKS327700 TUO327700 UEK327700 UOG327700 UYC327700 VHY327700 VRU327700 WBQ327700 WLM327700 WVI327700 B393236 IW393236 SS393236 ACO393236 AMK393236 AWG393236 BGC393236 BPY393236 BZU393236 CJQ393236 CTM393236 DDI393236 DNE393236 DXA393236 EGW393236 EQS393236 FAO393236 FKK393236 FUG393236 GEC393236 GNY393236 GXU393236 HHQ393236 HRM393236 IBI393236 ILE393236 IVA393236 JEW393236 JOS393236 JYO393236 KIK393236 KSG393236 LCC393236 LLY393236 LVU393236 MFQ393236 MPM393236 MZI393236 NJE393236 NTA393236 OCW393236 OMS393236 OWO393236 PGK393236 PQG393236 QAC393236 QJY393236 QTU393236 RDQ393236 RNM393236 RXI393236 SHE393236 SRA393236 TAW393236 TKS393236 TUO393236 UEK393236 UOG393236 UYC393236 VHY393236 VRU393236 WBQ393236 WLM393236 WVI393236 B458772 IW458772 SS458772 ACO458772 AMK458772 AWG458772 BGC458772 BPY458772 BZU458772 CJQ458772 CTM458772 DDI458772 DNE458772 DXA458772 EGW458772 EQS458772 FAO458772 FKK458772 FUG458772 GEC458772 GNY458772 GXU458772 HHQ458772 HRM458772 IBI458772 ILE458772 IVA458772 JEW458772 JOS458772 JYO458772 KIK458772 KSG458772 LCC458772 LLY458772 LVU458772 MFQ458772 MPM458772 MZI458772 NJE458772 NTA458772 OCW458772 OMS458772 OWO458772 PGK458772 PQG458772 QAC458772 QJY458772 QTU458772 RDQ458772 RNM458772 RXI458772 SHE458772 SRA458772 TAW458772 TKS458772 TUO458772 UEK458772 UOG458772 UYC458772 VHY458772 VRU458772 WBQ458772 WLM458772 WVI458772 B524308 IW524308 SS524308 ACO524308 AMK524308 AWG524308 BGC524308 BPY524308 BZU524308 CJQ524308 CTM524308 DDI524308 DNE524308 DXA524308 EGW524308 EQS524308 FAO524308 FKK524308 FUG524308 GEC524308 GNY524308 GXU524308 HHQ524308 HRM524308 IBI524308 ILE524308 IVA524308 JEW524308 JOS524308 JYO524308 KIK524308 KSG524308 LCC524308 LLY524308 LVU524308 MFQ524308 MPM524308 MZI524308 NJE524308 NTA524308 OCW524308 OMS524308 OWO524308 PGK524308 PQG524308 QAC524308 QJY524308 QTU524308 RDQ524308 RNM524308 RXI524308 SHE524308 SRA524308 TAW524308 TKS524308 TUO524308 UEK524308 UOG524308 UYC524308 VHY524308 VRU524308 WBQ524308 WLM524308 WVI524308 B589844 IW589844 SS589844 ACO589844 AMK589844 AWG589844 BGC589844 BPY589844 BZU589844 CJQ589844 CTM589844 DDI589844 DNE589844 DXA589844 EGW589844 EQS589844 FAO589844 FKK589844 FUG589844 GEC589844 GNY589844 GXU589844 HHQ589844 HRM589844 IBI589844 ILE589844 IVA589844 JEW589844 JOS589844 JYO589844 KIK589844 KSG589844 LCC589844 LLY589844 LVU589844 MFQ589844 MPM589844 MZI589844 NJE589844 NTA589844 OCW589844 OMS589844 OWO589844 PGK589844 PQG589844 QAC589844 QJY589844 QTU589844 RDQ589844 RNM589844 RXI589844 SHE589844 SRA589844 TAW589844 TKS589844 TUO589844 UEK589844 UOG589844 UYC589844 VHY589844 VRU589844 WBQ589844 WLM589844 WVI589844 B655380 IW655380 SS655380 ACO655380 AMK655380 AWG655380 BGC655380 BPY655380 BZU655380 CJQ655380 CTM655380 DDI655380 DNE655380 DXA655380 EGW655380 EQS655380 FAO655380 FKK655380 FUG655380 GEC655380 GNY655380 GXU655380 HHQ655380 HRM655380 IBI655380 ILE655380 IVA655380 JEW655380 JOS655380 JYO655380 KIK655380 KSG655380 LCC655380 LLY655380 LVU655380 MFQ655380 MPM655380 MZI655380 NJE655380 NTA655380 OCW655380 OMS655380 OWO655380 PGK655380 PQG655380 QAC655380 QJY655380 QTU655380 RDQ655380 RNM655380 RXI655380 SHE655380 SRA655380 TAW655380 TKS655380 TUO655380 UEK655380 UOG655380 UYC655380 VHY655380 VRU655380 WBQ655380 WLM655380 WVI655380 B720916 IW720916 SS720916 ACO720916 AMK720916 AWG720916 BGC720916 BPY720916 BZU720916 CJQ720916 CTM720916 DDI720916 DNE720916 DXA720916 EGW720916 EQS720916 FAO720916 FKK720916 FUG720916 GEC720916 GNY720916 GXU720916 HHQ720916 HRM720916 IBI720916 ILE720916 IVA720916 JEW720916 JOS720916 JYO720916 KIK720916 KSG720916 LCC720916 LLY720916 LVU720916 MFQ720916 MPM720916 MZI720916 NJE720916 NTA720916 OCW720916 OMS720916 OWO720916 PGK720916 PQG720916 QAC720916 QJY720916 QTU720916 RDQ720916 RNM720916 RXI720916 SHE720916 SRA720916 TAW720916 TKS720916 TUO720916 UEK720916 UOG720916 UYC720916 VHY720916 VRU720916 WBQ720916 WLM720916 WVI720916 B786452 IW786452 SS786452 ACO786452 AMK786452 AWG786452 BGC786452 BPY786452 BZU786452 CJQ786452 CTM786452 DDI786452 DNE786452 DXA786452 EGW786452 EQS786452 FAO786452 FKK786452 FUG786452 GEC786452 GNY786452 GXU786452 HHQ786452 HRM786452 IBI786452 ILE786452 IVA786452 JEW786452 JOS786452 JYO786452 KIK786452 KSG786452 LCC786452 LLY786452 LVU786452 MFQ786452 MPM786452 MZI786452 NJE786452 NTA786452 OCW786452 OMS786452 OWO786452 PGK786452 PQG786452 QAC786452 QJY786452 QTU786452 RDQ786452 RNM786452 RXI786452 SHE786452 SRA786452 TAW786452 TKS786452 TUO786452 UEK786452 UOG786452 UYC786452 VHY786452 VRU786452 WBQ786452 WLM786452 WVI786452 B851988 IW851988 SS851988 ACO851988 AMK851988 AWG851988 BGC851988 BPY851988 BZU851988 CJQ851988 CTM851988 DDI851988 DNE851988 DXA851988 EGW851988 EQS851988 FAO851988 FKK851988 FUG851988 GEC851988 GNY851988 GXU851988 HHQ851988 HRM851988 IBI851988 ILE851988 IVA851988 JEW851988 JOS851988 JYO851988 KIK851988 KSG851988 LCC851988 LLY851988 LVU851988 MFQ851988 MPM851988 MZI851988 NJE851988 NTA851988 OCW851988 OMS851988 OWO851988 PGK851988 PQG851988 QAC851988 QJY851988 QTU851988 RDQ851988 RNM851988 RXI851988 SHE851988 SRA851988 TAW851988 TKS851988 TUO851988 UEK851988 UOG851988 UYC851988 VHY851988 VRU851988 WBQ851988 WLM851988 WVI851988 B917524 IW917524 SS917524 ACO917524 AMK917524 AWG917524 BGC917524 BPY917524 BZU917524 CJQ917524 CTM917524 DDI917524 DNE917524 DXA917524 EGW917524 EQS917524 FAO917524 FKK917524 FUG917524 GEC917524 GNY917524 GXU917524 HHQ917524 HRM917524 IBI917524 ILE917524 IVA917524 JEW917524 JOS917524 JYO917524 KIK917524 KSG917524 LCC917524 LLY917524 LVU917524 MFQ917524 MPM917524 MZI917524 NJE917524 NTA917524 OCW917524 OMS917524 OWO917524 PGK917524 PQG917524 QAC917524 QJY917524 QTU917524 RDQ917524 RNM917524 RXI917524 SHE917524 SRA917524 TAW917524 TKS917524 TUO917524 UEK917524 UOG917524 UYC917524 VHY917524 VRU917524 WBQ917524 WLM917524 WVI917524 B983060 IW983060 SS983060 ACO983060 AMK983060 AWG983060 BGC983060 BPY983060 BZU983060 CJQ983060 CTM983060 DDI983060 DNE983060 DXA983060 EGW983060 EQS983060 FAO983060 FKK983060 FUG983060 GEC983060 GNY983060 GXU983060 HHQ983060 HRM983060 IBI983060 ILE983060 IVA983060 JEW983060 JOS983060 JYO983060 KIK983060 KSG983060 LCC983060 LLY983060 LVU983060 MFQ983060 MPM983060 MZI983060 NJE983060 NTA983060 OCW983060 OMS983060 OWO983060 PGK983060 PQG983060 QAC983060 QJY983060 QTU983060 RDQ983060 RNM983060 RXI983060 SHE983060 SRA983060 TAW983060 TKS983060 TUO983060 UEK983060 UOG983060 UYC983060 VHY983060 VRU983060 WBQ983060 WLM983060 WVI983060">
      <formula1>G65547</formula1>
    </dataValidation>
    <dataValidation type="decimal" operator="lessThan" allowBlank="1" showInputMessage="1" showErrorMessage="1" promptTitle="Tähelepanu!" prompt="SiM toetus on kuni 25% projekti kogukuludest." sqref="JB33:JB40 SX33:SX40 ACT33:ACT40 AMP33:AMP40 AWL33:AWL40 BGH33:BGH40 BQD33:BQD40 BZZ33:BZZ40 CJV33:CJV40 CTR33:CTR40 DDN33:DDN40 DNJ33:DNJ40 DXF33:DXF40 EHB33:EHB40 EQX33:EQX40 FAT33:FAT40 FKP33:FKP40 FUL33:FUL40 GEH33:GEH40 GOD33:GOD40 GXZ33:GXZ40 HHV33:HHV40 HRR33:HRR40 IBN33:IBN40 ILJ33:ILJ40 IVF33:IVF40 JFB33:JFB40 JOX33:JOX40 JYT33:JYT40 KIP33:KIP40 KSL33:KSL40 LCH33:LCH40 LMD33:LMD40 LVZ33:LVZ40 MFV33:MFV40 MPR33:MPR40 MZN33:MZN40 NJJ33:NJJ40 NTF33:NTF40 ODB33:ODB40 OMX33:OMX40 OWT33:OWT40 PGP33:PGP40 PQL33:PQL40 QAH33:QAH40 QKD33:QKD40 QTZ33:QTZ40 RDV33:RDV40 RNR33:RNR40 RXN33:RXN40 SHJ33:SHJ40 SRF33:SRF40 TBB33:TBB40 TKX33:TKX40 TUT33:TUT40 UEP33:UEP40 UOL33:UOL40 UYH33:UYH40 VID33:VID40 VRZ33:VRZ40 WBV33:WBV40 WLR33:WLR40 WVN33:WVN40 JD65547 SZ65547 ACV65547 AMR65547 AWN65547 BGJ65547 BQF65547 CAB65547 CJX65547 CTT65547 DDP65547 DNL65547 DXH65547 EHD65547 EQZ65547 FAV65547 FKR65547 FUN65547 GEJ65547 GOF65547 GYB65547 HHX65547 HRT65547 IBP65547 ILL65547 IVH65547 JFD65547 JOZ65547 JYV65547 KIR65547 KSN65547 LCJ65547 LMF65547 LWB65547 MFX65547 MPT65547 MZP65547 NJL65547 NTH65547 ODD65547 OMZ65547 OWV65547 PGR65547 PQN65547 QAJ65547 QKF65547 QUB65547 RDX65547 RNT65547 RXP65547 SHL65547 SRH65547 TBD65547 TKZ65547 TUV65547 UER65547 UON65547 UYJ65547 VIF65547 VSB65547 WBX65547 WLT65547 WVP65547 JD131083 SZ131083 ACV131083 AMR131083 AWN131083 BGJ131083 BQF131083 CAB131083 CJX131083 CTT131083 DDP131083 DNL131083 DXH131083 EHD131083 EQZ131083 FAV131083 FKR131083 FUN131083 GEJ131083 GOF131083 GYB131083 HHX131083 HRT131083 IBP131083 ILL131083 IVH131083 JFD131083 JOZ131083 JYV131083 KIR131083 KSN131083 LCJ131083 LMF131083 LWB131083 MFX131083 MPT131083 MZP131083 NJL131083 NTH131083 ODD131083 OMZ131083 OWV131083 PGR131083 PQN131083 QAJ131083 QKF131083 QUB131083 RDX131083 RNT131083 RXP131083 SHL131083 SRH131083 TBD131083 TKZ131083 TUV131083 UER131083 UON131083 UYJ131083 VIF131083 VSB131083 WBX131083 WLT131083 WVP131083 JD196619 SZ196619 ACV196619 AMR196619 AWN196619 BGJ196619 BQF196619 CAB196619 CJX196619 CTT196619 DDP196619 DNL196619 DXH196619 EHD196619 EQZ196619 FAV196619 FKR196619 FUN196619 GEJ196619 GOF196619 GYB196619 HHX196619 HRT196619 IBP196619 ILL196619 IVH196619 JFD196619 JOZ196619 JYV196619 KIR196619 KSN196619 LCJ196619 LMF196619 LWB196619 MFX196619 MPT196619 MZP196619 NJL196619 NTH196619 ODD196619 OMZ196619 OWV196619 PGR196619 PQN196619 QAJ196619 QKF196619 QUB196619 RDX196619 RNT196619 RXP196619 SHL196619 SRH196619 TBD196619 TKZ196619 TUV196619 UER196619 UON196619 UYJ196619 VIF196619 VSB196619 WBX196619 WLT196619 WVP196619 JD262155 SZ262155 ACV262155 AMR262155 AWN262155 BGJ262155 BQF262155 CAB262155 CJX262155 CTT262155 DDP262155 DNL262155 DXH262155 EHD262155 EQZ262155 FAV262155 FKR262155 FUN262155 GEJ262155 GOF262155 GYB262155 HHX262155 HRT262155 IBP262155 ILL262155 IVH262155 JFD262155 JOZ262155 JYV262155 KIR262155 KSN262155 LCJ262155 LMF262155 LWB262155 MFX262155 MPT262155 MZP262155 NJL262155 NTH262155 ODD262155 OMZ262155 OWV262155 PGR262155 PQN262155 QAJ262155 QKF262155 QUB262155 RDX262155 RNT262155 RXP262155 SHL262155 SRH262155 TBD262155 TKZ262155 TUV262155 UER262155 UON262155 UYJ262155 VIF262155 VSB262155 WBX262155 WLT262155 WVP262155 JD327691 SZ327691 ACV327691 AMR327691 AWN327691 BGJ327691 BQF327691 CAB327691 CJX327691 CTT327691 DDP327691 DNL327691 DXH327691 EHD327691 EQZ327691 FAV327691 FKR327691 FUN327691 GEJ327691 GOF327691 GYB327691 HHX327691 HRT327691 IBP327691 ILL327691 IVH327691 JFD327691 JOZ327691 JYV327691 KIR327691 KSN327691 LCJ327691 LMF327691 LWB327691 MFX327691 MPT327691 MZP327691 NJL327691 NTH327691 ODD327691 OMZ327691 OWV327691 PGR327691 PQN327691 QAJ327691 QKF327691 QUB327691 RDX327691 RNT327691 RXP327691 SHL327691 SRH327691 TBD327691 TKZ327691 TUV327691 UER327691 UON327691 UYJ327691 VIF327691 VSB327691 WBX327691 WLT327691 WVP327691 JD393227 SZ393227 ACV393227 AMR393227 AWN393227 BGJ393227 BQF393227 CAB393227 CJX393227 CTT393227 DDP393227 DNL393227 DXH393227 EHD393227 EQZ393227 FAV393227 FKR393227 FUN393227 GEJ393227 GOF393227 GYB393227 HHX393227 HRT393227 IBP393227 ILL393227 IVH393227 JFD393227 JOZ393227 JYV393227 KIR393227 KSN393227 LCJ393227 LMF393227 LWB393227 MFX393227 MPT393227 MZP393227 NJL393227 NTH393227 ODD393227 OMZ393227 OWV393227 PGR393227 PQN393227 QAJ393227 QKF393227 QUB393227 RDX393227 RNT393227 RXP393227 SHL393227 SRH393227 TBD393227 TKZ393227 TUV393227 UER393227 UON393227 UYJ393227 VIF393227 VSB393227 WBX393227 WLT393227 WVP393227 JD458763 SZ458763 ACV458763 AMR458763 AWN458763 BGJ458763 BQF458763 CAB458763 CJX458763 CTT458763 DDP458763 DNL458763 DXH458763 EHD458763 EQZ458763 FAV458763 FKR458763 FUN458763 GEJ458763 GOF458763 GYB458763 HHX458763 HRT458763 IBP458763 ILL458763 IVH458763 JFD458763 JOZ458763 JYV458763 KIR458763 KSN458763 LCJ458763 LMF458763 LWB458763 MFX458763 MPT458763 MZP458763 NJL458763 NTH458763 ODD458763 OMZ458763 OWV458763 PGR458763 PQN458763 QAJ458763 QKF458763 QUB458763 RDX458763 RNT458763 RXP458763 SHL458763 SRH458763 TBD458763 TKZ458763 TUV458763 UER458763 UON458763 UYJ458763 VIF458763 VSB458763 WBX458763 WLT458763 WVP458763 JD524299 SZ524299 ACV524299 AMR524299 AWN524299 BGJ524299 BQF524299 CAB524299 CJX524299 CTT524299 DDP524299 DNL524299 DXH524299 EHD524299 EQZ524299 FAV524299 FKR524299 FUN524299 GEJ524299 GOF524299 GYB524299 HHX524299 HRT524299 IBP524299 ILL524299 IVH524299 JFD524299 JOZ524299 JYV524299 KIR524299 KSN524299 LCJ524299 LMF524299 LWB524299 MFX524299 MPT524299 MZP524299 NJL524299 NTH524299 ODD524299 OMZ524299 OWV524299 PGR524299 PQN524299 QAJ524299 QKF524299 QUB524299 RDX524299 RNT524299 RXP524299 SHL524299 SRH524299 TBD524299 TKZ524299 TUV524299 UER524299 UON524299 UYJ524299 VIF524299 VSB524299 WBX524299 WLT524299 WVP524299 JD589835 SZ589835 ACV589835 AMR589835 AWN589835 BGJ589835 BQF589835 CAB589835 CJX589835 CTT589835 DDP589835 DNL589835 DXH589835 EHD589835 EQZ589835 FAV589835 FKR589835 FUN589835 GEJ589835 GOF589835 GYB589835 HHX589835 HRT589835 IBP589835 ILL589835 IVH589835 JFD589835 JOZ589835 JYV589835 KIR589835 KSN589835 LCJ589835 LMF589835 LWB589835 MFX589835 MPT589835 MZP589835 NJL589835 NTH589835 ODD589835 OMZ589835 OWV589835 PGR589835 PQN589835 QAJ589835 QKF589835 QUB589835 RDX589835 RNT589835 RXP589835 SHL589835 SRH589835 TBD589835 TKZ589835 TUV589835 UER589835 UON589835 UYJ589835 VIF589835 VSB589835 WBX589835 WLT589835 WVP589835 JD655371 SZ655371 ACV655371 AMR655371 AWN655371 BGJ655371 BQF655371 CAB655371 CJX655371 CTT655371 DDP655371 DNL655371 DXH655371 EHD655371 EQZ655371 FAV655371 FKR655371 FUN655371 GEJ655371 GOF655371 GYB655371 HHX655371 HRT655371 IBP655371 ILL655371 IVH655371 JFD655371 JOZ655371 JYV655371 KIR655371 KSN655371 LCJ655371 LMF655371 LWB655371 MFX655371 MPT655371 MZP655371 NJL655371 NTH655371 ODD655371 OMZ655371 OWV655371 PGR655371 PQN655371 QAJ655371 QKF655371 QUB655371 RDX655371 RNT655371 RXP655371 SHL655371 SRH655371 TBD655371 TKZ655371 TUV655371 UER655371 UON655371 UYJ655371 VIF655371 VSB655371 WBX655371 WLT655371 WVP655371 JD720907 SZ720907 ACV720907 AMR720907 AWN720907 BGJ720907 BQF720907 CAB720907 CJX720907 CTT720907 DDP720907 DNL720907 DXH720907 EHD720907 EQZ720907 FAV720907 FKR720907 FUN720907 GEJ720907 GOF720907 GYB720907 HHX720907 HRT720907 IBP720907 ILL720907 IVH720907 JFD720907 JOZ720907 JYV720907 KIR720907 KSN720907 LCJ720907 LMF720907 LWB720907 MFX720907 MPT720907 MZP720907 NJL720907 NTH720907 ODD720907 OMZ720907 OWV720907 PGR720907 PQN720907 QAJ720907 QKF720907 QUB720907 RDX720907 RNT720907 RXP720907 SHL720907 SRH720907 TBD720907 TKZ720907 TUV720907 UER720907 UON720907 UYJ720907 VIF720907 VSB720907 WBX720907 WLT720907 WVP720907 JD786443 SZ786443 ACV786443 AMR786443 AWN786443 BGJ786443 BQF786443 CAB786443 CJX786443 CTT786443 DDP786443 DNL786443 DXH786443 EHD786443 EQZ786443 FAV786443 FKR786443 FUN786443 GEJ786443 GOF786443 GYB786443 HHX786443 HRT786443 IBP786443 ILL786443 IVH786443 JFD786443 JOZ786443 JYV786443 KIR786443 KSN786443 LCJ786443 LMF786443 LWB786443 MFX786443 MPT786443 MZP786443 NJL786443 NTH786443 ODD786443 OMZ786443 OWV786443 PGR786443 PQN786443 QAJ786443 QKF786443 QUB786443 RDX786443 RNT786443 RXP786443 SHL786443 SRH786443 TBD786443 TKZ786443 TUV786443 UER786443 UON786443 UYJ786443 VIF786443 VSB786443 WBX786443 WLT786443 WVP786443 JD851979 SZ851979 ACV851979 AMR851979 AWN851979 BGJ851979 BQF851979 CAB851979 CJX851979 CTT851979 DDP851979 DNL851979 DXH851979 EHD851979 EQZ851979 FAV851979 FKR851979 FUN851979 GEJ851979 GOF851979 GYB851979 HHX851979 HRT851979 IBP851979 ILL851979 IVH851979 JFD851979 JOZ851979 JYV851979 KIR851979 KSN851979 LCJ851979 LMF851979 LWB851979 MFX851979 MPT851979 MZP851979 NJL851979 NTH851979 ODD851979 OMZ851979 OWV851979 PGR851979 PQN851979 QAJ851979 QKF851979 QUB851979 RDX851979 RNT851979 RXP851979 SHL851979 SRH851979 TBD851979 TKZ851979 TUV851979 UER851979 UON851979 UYJ851979 VIF851979 VSB851979 WBX851979 WLT851979 WVP851979 JD917515 SZ917515 ACV917515 AMR917515 AWN917515 BGJ917515 BQF917515 CAB917515 CJX917515 CTT917515 DDP917515 DNL917515 DXH917515 EHD917515 EQZ917515 FAV917515 FKR917515 FUN917515 GEJ917515 GOF917515 GYB917515 HHX917515 HRT917515 IBP917515 ILL917515 IVH917515 JFD917515 JOZ917515 JYV917515 KIR917515 KSN917515 LCJ917515 LMF917515 LWB917515 MFX917515 MPT917515 MZP917515 NJL917515 NTH917515 ODD917515 OMZ917515 OWV917515 PGR917515 PQN917515 QAJ917515 QKF917515 QUB917515 RDX917515 RNT917515 RXP917515 SHL917515 SRH917515 TBD917515 TKZ917515 TUV917515 UER917515 UON917515 UYJ917515 VIF917515 VSB917515 WBX917515 WLT917515 WVP917515 JD983051 SZ983051 ACV983051 AMR983051 AWN983051 BGJ983051 BQF983051 CAB983051 CJX983051 CTT983051 DDP983051 DNL983051 DXH983051 EHD983051 EQZ983051 FAV983051 FKR983051 FUN983051 GEJ983051 GOF983051 GYB983051 HHX983051 HRT983051 IBP983051 ILL983051 IVH983051 JFD983051 JOZ983051 JYV983051 KIR983051 KSN983051 LCJ983051 LMF983051 LWB983051 MFX983051 MPT983051 MZP983051 NJL983051 NTH983051 ODD983051 OMZ983051 OWV983051 PGR983051 PQN983051 QAJ983051 QKF983051 QUB983051 RDX983051 RNT983051 RXP983051 SHL983051 SRH983051 TBD983051 TKZ983051 TUV983051 UER983051 UON983051 UYJ983051 VIF983051 VSB983051 WBX983051 WLT983051 WVP983051">
      <formula1>IZ33*0.25</formula1>
    </dataValidation>
    <dataValidation type="decimal" operator="lessThan" allowBlank="1" showInputMessage="1" showErrorMessage="1" promptTitle="Tähelepanu!" prompt="AMIF toetus on kuni 75% kogukuludest." sqref="JA33:JA40 SW33:SW40 ACS33:ACS40 AMO33:AMO40 AWK33:AWK40 BGG33:BGG40 BQC33:BQC40 BZY33:BZY40 CJU33:CJU40 CTQ33:CTQ40 DDM33:DDM40 DNI33:DNI40 DXE33:DXE40 EHA33:EHA40 EQW33:EQW40 FAS33:FAS40 FKO33:FKO40 FUK33:FUK40 GEG33:GEG40 GOC33:GOC40 GXY33:GXY40 HHU33:HHU40 HRQ33:HRQ40 IBM33:IBM40 ILI33:ILI40 IVE33:IVE40 JFA33:JFA40 JOW33:JOW40 JYS33:JYS40 KIO33:KIO40 KSK33:KSK40 LCG33:LCG40 LMC33:LMC40 LVY33:LVY40 MFU33:MFU40 MPQ33:MPQ40 MZM33:MZM40 NJI33:NJI40 NTE33:NTE40 ODA33:ODA40 OMW33:OMW40 OWS33:OWS40 PGO33:PGO40 PQK33:PQK40 QAG33:QAG40 QKC33:QKC40 QTY33:QTY40 RDU33:RDU40 RNQ33:RNQ40 RXM33:RXM40 SHI33:SHI40 SRE33:SRE40 TBA33:TBA40 TKW33:TKW40 TUS33:TUS40 UEO33:UEO40 UOK33:UOK40 UYG33:UYG40 VIC33:VIC40 VRY33:VRY40 WBU33:WBU40 WLQ33:WLQ40 WVM33:WVM40 JC65547 SY65547 ACU65547 AMQ65547 AWM65547 BGI65547 BQE65547 CAA65547 CJW65547 CTS65547 DDO65547 DNK65547 DXG65547 EHC65547 EQY65547 FAU65547 FKQ65547 FUM65547 GEI65547 GOE65547 GYA65547 HHW65547 HRS65547 IBO65547 ILK65547 IVG65547 JFC65547 JOY65547 JYU65547 KIQ65547 KSM65547 LCI65547 LME65547 LWA65547 MFW65547 MPS65547 MZO65547 NJK65547 NTG65547 ODC65547 OMY65547 OWU65547 PGQ65547 PQM65547 QAI65547 QKE65547 QUA65547 RDW65547 RNS65547 RXO65547 SHK65547 SRG65547 TBC65547 TKY65547 TUU65547 UEQ65547 UOM65547 UYI65547 VIE65547 VSA65547 WBW65547 WLS65547 WVO65547 JC131083 SY131083 ACU131083 AMQ131083 AWM131083 BGI131083 BQE131083 CAA131083 CJW131083 CTS131083 DDO131083 DNK131083 DXG131083 EHC131083 EQY131083 FAU131083 FKQ131083 FUM131083 GEI131083 GOE131083 GYA131083 HHW131083 HRS131083 IBO131083 ILK131083 IVG131083 JFC131083 JOY131083 JYU131083 KIQ131083 KSM131083 LCI131083 LME131083 LWA131083 MFW131083 MPS131083 MZO131083 NJK131083 NTG131083 ODC131083 OMY131083 OWU131083 PGQ131083 PQM131083 QAI131083 QKE131083 QUA131083 RDW131083 RNS131083 RXO131083 SHK131083 SRG131083 TBC131083 TKY131083 TUU131083 UEQ131083 UOM131083 UYI131083 VIE131083 VSA131083 WBW131083 WLS131083 WVO131083 JC196619 SY196619 ACU196619 AMQ196619 AWM196619 BGI196619 BQE196619 CAA196619 CJW196619 CTS196619 DDO196619 DNK196619 DXG196619 EHC196619 EQY196619 FAU196619 FKQ196619 FUM196619 GEI196619 GOE196619 GYA196619 HHW196619 HRS196619 IBO196619 ILK196619 IVG196619 JFC196619 JOY196619 JYU196619 KIQ196619 KSM196619 LCI196619 LME196619 LWA196619 MFW196619 MPS196619 MZO196619 NJK196619 NTG196619 ODC196619 OMY196619 OWU196619 PGQ196619 PQM196619 QAI196619 QKE196619 QUA196619 RDW196619 RNS196619 RXO196619 SHK196619 SRG196619 TBC196619 TKY196619 TUU196619 UEQ196619 UOM196619 UYI196619 VIE196619 VSA196619 WBW196619 WLS196619 WVO196619 JC262155 SY262155 ACU262155 AMQ262155 AWM262155 BGI262155 BQE262155 CAA262155 CJW262155 CTS262155 DDO262155 DNK262155 DXG262155 EHC262155 EQY262155 FAU262155 FKQ262155 FUM262155 GEI262155 GOE262155 GYA262155 HHW262155 HRS262155 IBO262155 ILK262155 IVG262155 JFC262155 JOY262155 JYU262155 KIQ262155 KSM262155 LCI262155 LME262155 LWA262155 MFW262155 MPS262155 MZO262155 NJK262155 NTG262155 ODC262155 OMY262155 OWU262155 PGQ262155 PQM262155 QAI262155 QKE262155 QUA262155 RDW262155 RNS262155 RXO262155 SHK262155 SRG262155 TBC262155 TKY262155 TUU262155 UEQ262155 UOM262155 UYI262155 VIE262155 VSA262155 WBW262155 WLS262155 WVO262155 JC327691 SY327691 ACU327691 AMQ327691 AWM327691 BGI327691 BQE327691 CAA327691 CJW327691 CTS327691 DDO327691 DNK327691 DXG327691 EHC327691 EQY327691 FAU327691 FKQ327691 FUM327691 GEI327691 GOE327691 GYA327691 HHW327691 HRS327691 IBO327691 ILK327691 IVG327691 JFC327691 JOY327691 JYU327691 KIQ327691 KSM327691 LCI327691 LME327691 LWA327691 MFW327691 MPS327691 MZO327691 NJK327691 NTG327691 ODC327691 OMY327691 OWU327691 PGQ327691 PQM327691 QAI327691 QKE327691 QUA327691 RDW327691 RNS327691 RXO327691 SHK327691 SRG327691 TBC327691 TKY327691 TUU327691 UEQ327691 UOM327691 UYI327691 VIE327691 VSA327691 WBW327691 WLS327691 WVO327691 JC393227 SY393227 ACU393227 AMQ393227 AWM393227 BGI393227 BQE393227 CAA393227 CJW393227 CTS393227 DDO393227 DNK393227 DXG393227 EHC393227 EQY393227 FAU393227 FKQ393227 FUM393227 GEI393227 GOE393227 GYA393227 HHW393227 HRS393227 IBO393227 ILK393227 IVG393227 JFC393227 JOY393227 JYU393227 KIQ393227 KSM393227 LCI393227 LME393227 LWA393227 MFW393227 MPS393227 MZO393227 NJK393227 NTG393227 ODC393227 OMY393227 OWU393227 PGQ393227 PQM393227 QAI393227 QKE393227 QUA393227 RDW393227 RNS393227 RXO393227 SHK393227 SRG393227 TBC393227 TKY393227 TUU393227 UEQ393227 UOM393227 UYI393227 VIE393227 VSA393227 WBW393227 WLS393227 WVO393227 JC458763 SY458763 ACU458763 AMQ458763 AWM458763 BGI458763 BQE458763 CAA458763 CJW458763 CTS458763 DDO458763 DNK458763 DXG458763 EHC458763 EQY458763 FAU458763 FKQ458763 FUM458763 GEI458763 GOE458763 GYA458763 HHW458763 HRS458763 IBO458763 ILK458763 IVG458763 JFC458763 JOY458763 JYU458763 KIQ458763 KSM458763 LCI458763 LME458763 LWA458763 MFW458763 MPS458763 MZO458763 NJK458763 NTG458763 ODC458763 OMY458763 OWU458763 PGQ458763 PQM458763 QAI458763 QKE458763 QUA458763 RDW458763 RNS458763 RXO458763 SHK458763 SRG458763 TBC458763 TKY458763 TUU458763 UEQ458763 UOM458763 UYI458763 VIE458763 VSA458763 WBW458763 WLS458763 WVO458763 JC524299 SY524299 ACU524299 AMQ524299 AWM524299 BGI524299 BQE524299 CAA524299 CJW524299 CTS524299 DDO524299 DNK524299 DXG524299 EHC524299 EQY524299 FAU524299 FKQ524299 FUM524299 GEI524299 GOE524299 GYA524299 HHW524299 HRS524299 IBO524299 ILK524299 IVG524299 JFC524299 JOY524299 JYU524299 KIQ524299 KSM524299 LCI524299 LME524299 LWA524299 MFW524299 MPS524299 MZO524299 NJK524299 NTG524299 ODC524299 OMY524299 OWU524299 PGQ524299 PQM524299 QAI524299 QKE524299 QUA524299 RDW524299 RNS524299 RXO524299 SHK524299 SRG524299 TBC524299 TKY524299 TUU524299 UEQ524299 UOM524299 UYI524299 VIE524299 VSA524299 WBW524299 WLS524299 WVO524299 JC589835 SY589835 ACU589835 AMQ589835 AWM589835 BGI589835 BQE589835 CAA589835 CJW589835 CTS589835 DDO589835 DNK589835 DXG589835 EHC589835 EQY589835 FAU589835 FKQ589835 FUM589835 GEI589835 GOE589835 GYA589835 HHW589835 HRS589835 IBO589835 ILK589835 IVG589835 JFC589835 JOY589835 JYU589835 KIQ589835 KSM589835 LCI589835 LME589835 LWA589835 MFW589835 MPS589835 MZO589835 NJK589835 NTG589835 ODC589835 OMY589835 OWU589835 PGQ589835 PQM589835 QAI589835 QKE589835 QUA589835 RDW589835 RNS589835 RXO589835 SHK589835 SRG589835 TBC589835 TKY589835 TUU589835 UEQ589835 UOM589835 UYI589835 VIE589835 VSA589835 WBW589835 WLS589835 WVO589835 JC655371 SY655371 ACU655371 AMQ655371 AWM655371 BGI655371 BQE655371 CAA655371 CJW655371 CTS655371 DDO655371 DNK655371 DXG655371 EHC655371 EQY655371 FAU655371 FKQ655371 FUM655371 GEI655371 GOE655371 GYA655371 HHW655371 HRS655371 IBO655371 ILK655371 IVG655371 JFC655371 JOY655371 JYU655371 KIQ655371 KSM655371 LCI655371 LME655371 LWA655371 MFW655371 MPS655371 MZO655371 NJK655371 NTG655371 ODC655371 OMY655371 OWU655371 PGQ655371 PQM655371 QAI655371 QKE655371 QUA655371 RDW655371 RNS655371 RXO655371 SHK655371 SRG655371 TBC655371 TKY655371 TUU655371 UEQ655371 UOM655371 UYI655371 VIE655371 VSA655371 WBW655371 WLS655371 WVO655371 JC720907 SY720907 ACU720907 AMQ720907 AWM720907 BGI720907 BQE720907 CAA720907 CJW720907 CTS720907 DDO720907 DNK720907 DXG720907 EHC720907 EQY720907 FAU720907 FKQ720907 FUM720907 GEI720907 GOE720907 GYA720907 HHW720907 HRS720907 IBO720907 ILK720907 IVG720907 JFC720907 JOY720907 JYU720907 KIQ720907 KSM720907 LCI720907 LME720907 LWA720907 MFW720907 MPS720907 MZO720907 NJK720907 NTG720907 ODC720907 OMY720907 OWU720907 PGQ720907 PQM720907 QAI720907 QKE720907 QUA720907 RDW720907 RNS720907 RXO720907 SHK720907 SRG720907 TBC720907 TKY720907 TUU720907 UEQ720907 UOM720907 UYI720907 VIE720907 VSA720907 WBW720907 WLS720907 WVO720907 JC786443 SY786443 ACU786443 AMQ786443 AWM786443 BGI786443 BQE786443 CAA786443 CJW786443 CTS786443 DDO786443 DNK786443 DXG786443 EHC786443 EQY786443 FAU786443 FKQ786443 FUM786443 GEI786443 GOE786443 GYA786443 HHW786443 HRS786443 IBO786443 ILK786443 IVG786443 JFC786443 JOY786443 JYU786443 KIQ786443 KSM786443 LCI786443 LME786443 LWA786443 MFW786443 MPS786443 MZO786443 NJK786443 NTG786443 ODC786443 OMY786443 OWU786443 PGQ786443 PQM786443 QAI786443 QKE786443 QUA786443 RDW786443 RNS786443 RXO786443 SHK786443 SRG786443 TBC786443 TKY786443 TUU786443 UEQ786443 UOM786443 UYI786443 VIE786443 VSA786443 WBW786443 WLS786443 WVO786443 JC851979 SY851979 ACU851979 AMQ851979 AWM851979 BGI851979 BQE851979 CAA851979 CJW851979 CTS851979 DDO851979 DNK851979 DXG851979 EHC851979 EQY851979 FAU851979 FKQ851979 FUM851979 GEI851979 GOE851979 GYA851979 HHW851979 HRS851979 IBO851979 ILK851979 IVG851979 JFC851979 JOY851979 JYU851979 KIQ851979 KSM851979 LCI851979 LME851979 LWA851979 MFW851979 MPS851979 MZO851979 NJK851979 NTG851979 ODC851979 OMY851979 OWU851979 PGQ851979 PQM851979 QAI851979 QKE851979 QUA851979 RDW851979 RNS851979 RXO851979 SHK851979 SRG851979 TBC851979 TKY851979 TUU851979 UEQ851979 UOM851979 UYI851979 VIE851979 VSA851979 WBW851979 WLS851979 WVO851979 JC917515 SY917515 ACU917515 AMQ917515 AWM917515 BGI917515 BQE917515 CAA917515 CJW917515 CTS917515 DDO917515 DNK917515 DXG917515 EHC917515 EQY917515 FAU917515 FKQ917515 FUM917515 GEI917515 GOE917515 GYA917515 HHW917515 HRS917515 IBO917515 ILK917515 IVG917515 JFC917515 JOY917515 JYU917515 KIQ917515 KSM917515 LCI917515 LME917515 LWA917515 MFW917515 MPS917515 MZO917515 NJK917515 NTG917515 ODC917515 OMY917515 OWU917515 PGQ917515 PQM917515 QAI917515 QKE917515 QUA917515 RDW917515 RNS917515 RXO917515 SHK917515 SRG917515 TBC917515 TKY917515 TUU917515 UEQ917515 UOM917515 UYI917515 VIE917515 VSA917515 WBW917515 WLS917515 WVO917515 JC983051 SY983051 ACU983051 AMQ983051 AWM983051 BGI983051 BQE983051 CAA983051 CJW983051 CTS983051 DDO983051 DNK983051 DXG983051 EHC983051 EQY983051 FAU983051 FKQ983051 FUM983051 GEI983051 GOE983051 GYA983051 HHW983051 HRS983051 IBO983051 ILK983051 IVG983051 JFC983051 JOY983051 JYU983051 KIQ983051 KSM983051 LCI983051 LME983051 LWA983051 MFW983051 MPS983051 MZO983051 NJK983051 NTG983051 ODC983051 OMY983051 OWU983051 PGQ983051 PQM983051 QAI983051 QKE983051 QUA983051 RDW983051 RNS983051 RXO983051 SHK983051 SRG983051 TBC983051 TKY983051 TUU983051 UEQ983051 UOM983051 UYI983051 VIE983051 VSA983051 WBW983051 WLS983051 WVO983051">
      <formula1>IZ33*0.75</formula1>
    </dataValidation>
    <dataValidation type="decimal" operator="lessThan" allowBlank="1" showInputMessage="1" showErrorMessage="1" promptTitle="Tähelepanu!" prompt="Kaudsed kulud moodustavad otsestest kuludest kuni 7%." sqref="IZ32:JB32 SV32:SX32 ACR32:ACT32 AMN32:AMP32 AWJ32:AWL32 BGF32:BGH32 BQB32:BQD32 BZX32:BZZ32 CJT32:CJV32 CTP32:CTR32 DDL32:DDN32 DNH32:DNJ32 DXD32:DXF32 EGZ32:EHB32 EQV32:EQX32 FAR32:FAT32 FKN32:FKP32 FUJ32:FUL32 GEF32:GEH32 GOB32:GOD32 GXX32:GXZ32 HHT32:HHV32 HRP32:HRR32 IBL32:IBN32 ILH32:ILJ32 IVD32:IVF32 JEZ32:JFB32 JOV32:JOX32 JYR32:JYT32 KIN32:KIP32 KSJ32:KSL32 LCF32:LCH32 LMB32:LMD32 LVX32:LVZ32 MFT32:MFV32 MPP32:MPR32 MZL32:MZN32 NJH32:NJJ32 NTD32:NTF32 OCZ32:ODB32 OMV32:OMX32 OWR32:OWT32 PGN32:PGP32 PQJ32:PQL32 QAF32:QAH32 QKB32:QKD32 QTX32:QTZ32 RDT32:RDV32 RNP32:RNR32 RXL32:RXN32 SHH32:SHJ32 SRD32:SRF32 TAZ32:TBB32 TKV32:TKX32 TUR32:TUT32 UEN32:UEP32 UOJ32:UOL32 UYF32:UYH32 VIB32:VID32 VRX32:VRZ32 WBT32:WBV32 WLP32:WLR32 WVL32:WVN32 JB65546:JD65546 SX65546:SZ65546 ACT65546:ACV65546 AMP65546:AMR65546 AWL65546:AWN65546 BGH65546:BGJ65546 BQD65546:BQF65546 BZZ65546:CAB65546 CJV65546:CJX65546 CTR65546:CTT65546 DDN65546:DDP65546 DNJ65546:DNL65546 DXF65546:DXH65546 EHB65546:EHD65546 EQX65546:EQZ65546 FAT65546:FAV65546 FKP65546:FKR65546 FUL65546:FUN65546 GEH65546:GEJ65546 GOD65546:GOF65546 GXZ65546:GYB65546 HHV65546:HHX65546 HRR65546:HRT65546 IBN65546:IBP65546 ILJ65546:ILL65546 IVF65546:IVH65546 JFB65546:JFD65546 JOX65546:JOZ65546 JYT65546:JYV65546 KIP65546:KIR65546 KSL65546:KSN65546 LCH65546:LCJ65546 LMD65546:LMF65546 LVZ65546:LWB65546 MFV65546:MFX65546 MPR65546:MPT65546 MZN65546:MZP65546 NJJ65546:NJL65546 NTF65546:NTH65546 ODB65546:ODD65546 OMX65546:OMZ65546 OWT65546:OWV65546 PGP65546:PGR65546 PQL65546:PQN65546 QAH65546:QAJ65546 QKD65546:QKF65546 QTZ65546:QUB65546 RDV65546:RDX65546 RNR65546:RNT65546 RXN65546:RXP65546 SHJ65546:SHL65546 SRF65546:SRH65546 TBB65546:TBD65546 TKX65546:TKZ65546 TUT65546:TUV65546 UEP65546:UER65546 UOL65546:UON65546 UYH65546:UYJ65546 VID65546:VIF65546 VRZ65546:VSB65546 WBV65546:WBX65546 WLR65546:WLT65546 WVN65546:WVP65546 JB131082:JD131082 SX131082:SZ131082 ACT131082:ACV131082 AMP131082:AMR131082 AWL131082:AWN131082 BGH131082:BGJ131082 BQD131082:BQF131082 BZZ131082:CAB131082 CJV131082:CJX131082 CTR131082:CTT131082 DDN131082:DDP131082 DNJ131082:DNL131082 DXF131082:DXH131082 EHB131082:EHD131082 EQX131082:EQZ131082 FAT131082:FAV131082 FKP131082:FKR131082 FUL131082:FUN131082 GEH131082:GEJ131082 GOD131082:GOF131082 GXZ131082:GYB131082 HHV131082:HHX131082 HRR131082:HRT131082 IBN131082:IBP131082 ILJ131082:ILL131082 IVF131082:IVH131082 JFB131082:JFD131082 JOX131082:JOZ131082 JYT131082:JYV131082 KIP131082:KIR131082 KSL131082:KSN131082 LCH131082:LCJ131082 LMD131082:LMF131082 LVZ131082:LWB131082 MFV131082:MFX131082 MPR131082:MPT131082 MZN131082:MZP131082 NJJ131082:NJL131082 NTF131082:NTH131082 ODB131082:ODD131082 OMX131082:OMZ131082 OWT131082:OWV131082 PGP131082:PGR131082 PQL131082:PQN131082 QAH131082:QAJ131082 QKD131082:QKF131082 QTZ131082:QUB131082 RDV131082:RDX131082 RNR131082:RNT131082 RXN131082:RXP131082 SHJ131082:SHL131082 SRF131082:SRH131082 TBB131082:TBD131082 TKX131082:TKZ131082 TUT131082:TUV131082 UEP131082:UER131082 UOL131082:UON131082 UYH131082:UYJ131082 VID131082:VIF131082 VRZ131082:VSB131082 WBV131082:WBX131082 WLR131082:WLT131082 WVN131082:WVP131082 JB196618:JD196618 SX196618:SZ196618 ACT196618:ACV196618 AMP196618:AMR196618 AWL196618:AWN196618 BGH196618:BGJ196618 BQD196618:BQF196618 BZZ196618:CAB196618 CJV196618:CJX196618 CTR196618:CTT196618 DDN196618:DDP196618 DNJ196618:DNL196618 DXF196618:DXH196618 EHB196618:EHD196618 EQX196618:EQZ196618 FAT196618:FAV196618 FKP196618:FKR196618 FUL196618:FUN196618 GEH196618:GEJ196618 GOD196618:GOF196618 GXZ196618:GYB196618 HHV196618:HHX196618 HRR196618:HRT196618 IBN196618:IBP196618 ILJ196618:ILL196618 IVF196618:IVH196618 JFB196618:JFD196618 JOX196618:JOZ196618 JYT196618:JYV196618 KIP196618:KIR196618 KSL196618:KSN196618 LCH196618:LCJ196618 LMD196618:LMF196618 LVZ196618:LWB196618 MFV196618:MFX196618 MPR196618:MPT196618 MZN196618:MZP196618 NJJ196618:NJL196618 NTF196618:NTH196618 ODB196618:ODD196618 OMX196618:OMZ196618 OWT196618:OWV196618 PGP196618:PGR196618 PQL196618:PQN196618 QAH196618:QAJ196618 QKD196618:QKF196618 QTZ196618:QUB196618 RDV196618:RDX196618 RNR196618:RNT196618 RXN196618:RXP196618 SHJ196618:SHL196618 SRF196618:SRH196618 TBB196618:TBD196618 TKX196618:TKZ196618 TUT196618:TUV196618 UEP196618:UER196618 UOL196618:UON196618 UYH196618:UYJ196618 VID196618:VIF196618 VRZ196618:VSB196618 WBV196618:WBX196618 WLR196618:WLT196618 WVN196618:WVP196618 JB262154:JD262154 SX262154:SZ262154 ACT262154:ACV262154 AMP262154:AMR262154 AWL262154:AWN262154 BGH262154:BGJ262154 BQD262154:BQF262154 BZZ262154:CAB262154 CJV262154:CJX262154 CTR262154:CTT262154 DDN262154:DDP262154 DNJ262154:DNL262154 DXF262154:DXH262154 EHB262154:EHD262154 EQX262154:EQZ262154 FAT262154:FAV262154 FKP262154:FKR262154 FUL262154:FUN262154 GEH262154:GEJ262154 GOD262154:GOF262154 GXZ262154:GYB262154 HHV262154:HHX262154 HRR262154:HRT262154 IBN262154:IBP262154 ILJ262154:ILL262154 IVF262154:IVH262154 JFB262154:JFD262154 JOX262154:JOZ262154 JYT262154:JYV262154 KIP262154:KIR262154 KSL262154:KSN262154 LCH262154:LCJ262154 LMD262154:LMF262154 LVZ262154:LWB262154 MFV262154:MFX262154 MPR262154:MPT262154 MZN262154:MZP262154 NJJ262154:NJL262154 NTF262154:NTH262154 ODB262154:ODD262154 OMX262154:OMZ262154 OWT262154:OWV262154 PGP262154:PGR262154 PQL262154:PQN262154 QAH262154:QAJ262154 QKD262154:QKF262154 QTZ262154:QUB262154 RDV262154:RDX262154 RNR262154:RNT262154 RXN262154:RXP262154 SHJ262154:SHL262154 SRF262154:SRH262154 TBB262154:TBD262154 TKX262154:TKZ262154 TUT262154:TUV262154 UEP262154:UER262154 UOL262154:UON262154 UYH262154:UYJ262154 VID262154:VIF262154 VRZ262154:VSB262154 WBV262154:WBX262154 WLR262154:WLT262154 WVN262154:WVP262154 JB327690:JD327690 SX327690:SZ327690 ACT327690:ACV327690 AMP327690:AMR327690 AWL327690:AWN327690 BGH327690:BGJ327690 BQD327690:BQF327690 BZZ327690:CAB327690 CJV327690:CJX327690 CTR327690:CTT327690 DDN327690:DDP327690 DNJ327690:DNL327690 DXF327690:DXH327690 EHB327690:EHD327690 EQX327690:EQZ327690 FAT327690:FAV327690 FKP327690:FKR327690 FUL327690:FUN327690 GEH327690:GEJ327690 GOD327690:GOF327690 GXZ327690:GYB327690 HHV327690:HHX327690 HRR327690:HRT327690 IBN327690:IBP327690 ILJ327690:ILL327690 IVF327690:IVH327690 JFB327690:JFD327690 JOX327690:JOZ327690 JYT327690:JYV327690 KIP327690:KIR327690 KSL327690:KSN327690 LCH327690:LCJ327690 LMD327690:LMF327690 LVZ327690:LWB327690 MFV327690:MFX327690 MPR327690:MPT327690 MZN327690:MZP327690 NJJ327690:NJL327690 NTF327690:NTH327690 ODB327690:ODD327690 OMX327690:OMZ327690 OWT327690:OWV327690 PGP327690:PGR327690 PQL327690:PQN327690 QAH327690:QAJ327690 QKD327690:QKF327690 QTZ327690:QUB327690 RDV327690:RDX327690 RNR327690:RNT327690 RXN327690:RXP327690 SHJ327690:SHL327690 SRF327690:SRH327690 TBB327690:TBD327690 TKX327690:TKZ327690 TUT327690:TUV327690 UEP327690:UER327690 UOL327690:UON327690 UYH327690:UYJ327690 VID327690:VIF327690 VRZ327690:VSB327690 WBV327690:WBX327690 WLR327690:WLT327690 WVN327690:WVP327690 JB393226:JD393226 SX393226:SZ393226 ACT393226:ACV393226 AMP393226:AMR393226 AWL393226:AWN393226 BGH393226:BGJ393226 BQD393226:BQF393226 BZZ393226:CAB393226 CJV393226:CJX393226 CTR393226:CTT393226 DDN393226:DDP393226 DNJ393226:DNL393226 DXF393226:DXH393226 EHB393226:EHD393226 EQX393226:EQZ393226 FAT393226:FAV393226 FKP393226:FKR393226 FUL393226:FUN393226 GEH393226:GEJ393226 GOD393226:GOF393226 GXZ393226:GYB393226 HHV393226:HHX393226 HRR393226:HRT393226 IBN393226:IBP393226 ILJ393226:ILL393226 IVF393226:IVH393226 JFB393226:JFD393226 JOX393226:JOZ393226 JYT393226:JYV393226 KIP393226:KIR393226 KSL393226:KSN393226 LCH393226:LCJ393226 LMD393226:LMF393226 LVZ393226:LWB393226 MFV393226:MFX393226 MPR393226:MPT393226 MZN393226:MZP393226 NJJ393226:NJL393226 NTF393226:NTH393226 ODB393226:ODD393226 OMX393226:OMZ393226 OWT393226:OWV393226 PGP393226:PGR393226 PQL393226:PQN393226 QAH393226:QAJ393226 QKD393226:QKF393226 QTZ393226:QUB393226 RDV393226:RDX393226 RNR393226:RNT393226 RXN393226:RXP393226 SHJ393226:SHL393226 SRF393226:SRH393226 TBB393226:TBD393226 TKX393226:TKZ393226 TUT393226:TUV393226 UEP393226:UER393226 UOL393226:UON393226 UYH393226:UYJ393226 VID393226:VIF393226 VRZ393226:VSB393226 WBV393226:WBX393226 WLR393226:WLT393226 WVN393226:WVP393226 JB458762:JD458762 SX458762:SZ458762 ACT458762:ACV458762 AMP458762:AMR458762 AWL458762:AWN458762 BGH458762:BGJ458762 BQD458762:BQF458762 BZZ458762:CAB458762 CJV458762:CJX458762 CTR458762:CTT458762 DDN458762:DDP458762 DNJ458762:DNL458762 DXF458762:DXH458762 EHB458762:EHD458762 EQX458762:EQZ458762 FAT458762:FAV458762 FKP458762:FKR458762 FUL458762:FUN458762 GEH458762:GEJ458762 GOD458762:GOF458762 GXZ458762:GYB458762 HHV458762:HHX458762 HRR458762:HRT458762 IBN458762:IBP458762 ILJ458762:ILL458762 IVF458762:IVH458762 JFB458762:JFD458762 JOX458762:JOZ458762 JYT458762:JYV458762 KIP458762:KIR458762 KSL458762:KSN458762 LCH458762:LCJ458762 LMD458762:LMF458762 LVZ458762:LWB458762 MFV458762:MFX458762 MPR458762:MPT458762 MZN458762:MZP458762 NJJ458762:NJL458762 NTF458762:NTH458762 ODB458762:ODD458762 OMX458762:OMZ458762 OWT458762:OWV458762 PGP458762:PGR458762 PQL458762:PQN458762 QAH458762:QAJ458762 QKD458762:QKF458762 QTZ458762:QUB458762 RDV458762:RDX458762 RNR458762:RNT458762 RXN458762:RXP458762 SHJ458762:SHL458762 SRF458762:SRH458762 TBB458762:TBD458762 TKX458762:TKZ458762 TUT458762:TUV458762 UEP458762:UER458762 UOL458762:UON458762 UYH458762:UYJ458762 VID458762:VIF458762 VRZ458762:VSB458762 WBV458762:WBX458762 WLR458762:WLT458762 WVN458762:WVP458762 JB524298:JD524298 SX524298:SZ524298 ACT524298:ACV524298 AMP524298:AMR524298 AWL524298:AWN524298 BGH524298:BGJ524298 BQD524298:BQF524298 BZZ524298:CAB524298 CJV524298:CJX524298 CTR524298:CTT524298 DDN524298:DDP524298 DNJ524298:DNL524298 DXF524298:DXH524298 EHB524298:EHD524298 EQX524298:EQZ524298 FAT524298:FAV524298 FKP524298:FKR524298 FUL524298:FUN524298 GEH524298:GEJ524298 GOD524298:GOF524298 GXZ524298:GYB524298 HHV524298:HHX524298 HRR524298:HRT524298 IBN524298:IBP524298 ILJ524298:ILL524298 IVF524298:IVH524298 JFB524298:JFD524298 JOX524298:JOZ524298 JYT524298:JYV524298 KIP524298:KIR524298 KSL524298:KSN524298 LCH524298:LCJ524298 LMD524298:LMF524298 LVZ524298:LWB524298 MFV524298:MFX524298 MPR524298:MPT524298 MZN524298:MZP524298 NJJ524298:NJL524298 NTF524298:NTH524298 ODB524298:ODD524298 OMX524298:OMZ524298 OWT524298:OWV524298 PGP524298:PGR524298 PQL524298:PQN524298 QAH524298:QAJ524298 QKD524298:QKF524298 QTZ524298:QUB524298 RDV524298:RDX524298 RNR524298:RNT524298 RXN524298:RXP524298 SHJ524298:SHL524298 SRF524298:SRH524298 TBB524298:TBD524298 TKX524298:TKZ524298 TUT524298:TUV524298 UEP524298:UER524298 UOL524298:UON524298 UYH524298:UYJ524298 VID524298:VIF524298 VRZ524298:VSB524298 WBV524298:WBX524298 WLR524298:WLT524298 WVN524298:WVP524298 JB589834:JD589834 SX589834:SZ589834 ACT589834:ACV589834 AMP589834:AMR589834 AWL589834:AWN589834 BGH589834:BGJ589834 BQD589834:BQF589834 BZZ589834:CAB589834 CJV589834:CJX589834 CTR589834:CTT589834 DDN589834:DDP589834 DNJ589834:DNL589834 DXF589834:DXH589834 EHB589834:EHD589834 EQX589834:EQZ589834 FAT589834:FAV589834 FKP589834:FKR589834 FUL589834:FUN589834 GEH589834:GEJ589834 GOD589834:GOF589834 GXZ589834:GYB589834 HHV589834:HHX589834 HRR589834:HRT589834 IBN589834:IBP589834 ILJ589834:ILL589834 IVF589834:IVH589834 JFB589834:JFD589834 JOX589834:JOZ589834 JYT589834:JYV589834 KIP589834:KIR589834 KSL589834:KSN589834 LCH589834:LCJ589834 LMD589834:LMF589834 LVZ589834:LWB589834 MFV589834:MFX589834 MPR589834:MPT589834 MZN589834:MZP589834 NJJ589834:NJL589834 NTF589834:NTH589834 ODB589834:ODD589834 OMX589834:OMZ589834 OWT589834:OWV589834 PGP589834:PGR589834 PQL589834:PQN589834 QAH589834:QAJ589834 QKD589834:QKF589834 QTZ589834:QUB589834 RDV589834:RDX589834 RNR589834:RNT589834 RXN589834:RXP589834 SHJ589834:SHL589834 SRF589834:SRH589834 TBB589834:TBD589834 TKX589834:TKZ589834 TUT589834:TUV589834 UEP589834:UER589834 UOL589834:UON589834 UYH589834:UYJ589834 VID589834:VIF589834 VRZ589834:VSB589834 WBV589834:WBX589834 WLR589834:WLT589834 WVN589834:WVP589834 JB655370:JD655370 SX655370:SZ655370 ACT655370:ACV655370 AMP655370:AMR655370 AWL655370:AWN655370 BGH655370:BGJ655370 BQD655370:BQF655370 BZZ655370:CAB655370 CJV655370:CJX655370 CTR655370:CTT655370 DDN655370:DDP655370 DNJ655370:DNL655370 DXF655370:DXH655370 EHB655370:EHD655370 EQX655370:EQZ655370 FAT655370:FAV655370 FKP655370:FKR655370 FUL655370:FUN655370 GEH655370:GEJ655370 GOD655370:GOF655370 GXZ655370:GYB655370 HHV655370:HHX655370 HRR655370:HRT655370 IBN655370:IBP655370 ILJ655370:ILL655370 IVF655370:IVH655370 JFB655370:JFD655370 JOX655370:JOZ655370 JYT655370:JYV655370 KIP655370:KIR655370 KSL655370:KSN655370 LCH655370:LCJ655370 LMD655370:LMF655370 LVZ655370:LWB655370 MFV655370:MFX655370 MPR655370:MPT655370 MZN655370:MZP655370 NJJ655370:NJL655370 NTF655370:NTH655370 ODB655370:ODD655370 OMX655370:OMZ655370 OWT655370:OWV655370 PGP655370:PGR655370 PQL655370:PQN655370 QAH655370:QAJ655370 QKD655370:QKF655370 QTZ655370:QUB655370 RDV655370:RDX655370 RNR655370:RNT655370 RXN655370:RXP655370 SHJ655370:SHL655370 SRF655370:SRH655370 TBB655370:TBD655370 TKX655370:TKZ655370 TUT655370:TUV655370 UEP655370:UER655370 UOL655370:UON655370 UYH655370:UYJ655370 VID655370:VIF655370 VRZ655370:VSB655370 WBV655370:WBX655370 WLR655370:WLT655370 WVN655370:WVP655370 JB720906:JD720906 SX720906:SZ720906 ACT720906:ACV720906 AMP720906:AMR720906 AWL720906:AWN720906 BGH720906:BGJ720906 BQD720906:BQF720906 BZZ720906:CAB720906 CJV720906:CJX720906 CTR720906:CTT720906 DDN720906:DDP720906 DNJ720906:DNL720906 DXF720906:DXH720906 EHB720906:EHD720906 EQX720906:EQZ720906 FAT720906:FAV720906 FKP720906:FKR720906 FUL720906:FUN720906 GEH720906:GEJ720906 GOD720906:GOF720906 GXZ720906:GYB720906 HHV720906:HHX720906 HRR720906:HRT720906 IBN720906:IBP720906 ILJ720906:ILL720906 IVF720906:IVH720906 JFB720906:JFD720906 JOX720906:JOZ720906 JYT720906:JYV720906 KIP720906:KIR720906 KSL720906:KSN720906 LCH720906:LCJ720906 LMD720906:LMF720906 LVZ720906:LWB720906 MFV720906:MFX720906 MPR720906:MPT720906 MZN720906:MZP720906 NJJ720906:NJL720906 NTF720906:NTH720906 ODB720906:ODD720906 OMX720906:OMZ720906 OWT720906:OWV720906 PGP720906:PGR720906 PQL720906:PQN720906 QAH720906:QAJ720906 QKD720906:QKF720906 QTZ720906:QUB720906 RDV720906:RDX720906 RNR720906:RNT720906 RXN720906:RXP720906 SHJ720906:SHL720906 SRF720906:SRH720906 TBB720906:TBD720906 TKX720906:TKZ720906 TUT720906:TUV720906 UEP720906:UER720906 UOL720906:UON720906 UYH720906:UYJ720906 VID720906:VIF720906 VRZ720906:VSB720906 WBV720906:WBX720906 WLR720906:WLT720906 WVN720906:WVP720906 JB786442:JD786442 SX786442:SZ786442 ACT786442:ACV786442 AMP786442:AMR786442 AWL786442:AWN786442 BGH786442:BGJ786442 BQD786442:BQF786442 BZZ786442:CAB786442 CJV786442:CJX786442 CTR786442:CTT786442 DDN786442:DDP786442 DNJ786442:DNL786442 DXF786442:DXH786442 EHB786442:EHD786442 EQX786442:EQZ786442 FAT786442:FAV786442 FKP786442:FKR786442 FUL786442:FUN786442 GEH786442:GEJ786442 GOD786442:GOF786442 GXZ786442:GYB786442 HHV786442:HHX786442 HRR786442:HRT786442 IBN786442:IBP786442 ILJ786442:ILL786442 IVF786442:IVH786442 JFB786442:JFD786442 JOX786442:JOZ786442 JYT786442:JYV786442 KIP786442:KIR786442 KSL786442:KSN786442 LCH786442:LCJ786442 LMD786442:LMF786442 LVZ786442:LWB786442 MFV786442:MFX786442 MPR786442:MPT786442 MZN786442:MZP786442 NJJ786442:NJL786442 NTF786442:NTH786442 ODB786442:ODD786442 OMX786442:OMZ786442 OWT786442:OWV786442 PGP786442:PGR786442 PQL786442:PQN786442 QAH786442:QAJ786442 QKD786442:QKF786442 QTZ786442:QUB786442 RDV786442:RDX786442 RNR786442:RNT786442 RXN786442:RXP786442 SHJ786442:SHL786442 SRF786442:SRH786442 TBB786442:TBD786442 TKX786442:TKZ786442 TUT786442:TUV786442 UEP786442:UER786442 UOL786442:UON786442 UYH786442:UYJ786442 VID786442:VIF786442 VRZ786442:VSB786442 WBV786442:WBX786442 WLR786442:WLT786442 WVN786442:WVP786442 JB851978:JD851978 SX851978:SZ851978 ACT851978:ACV851978 AMP851978:AMR851978 AWL851978:AWN851978 BGH851978:BGJ851978 BQD851978:BQF851978 BZZ851978:CAB851978 CJV851978:CJX851978 CTR851978:CTT851978 DDN851978:DDP851978 DNJ851978:DNL851978 DXF851978:DXH851978 EHB851978:EHD851978 EQX851978:EQZ851978 FAT851978:FAV851978 FKP851978:FKR851978 FUL851978:FUN851978 GEH851978:GEJ851978 GOD851978:GOF851978 GXZ851978:GYB851978 HHV851978:HHX851978 HRR851978:HRT851978 IBN851978:IBP851978 ILJ851978:ILL851978 IVF851978:IVH851978 JFB851978:JFD851978 JOX851978:JOZ851978 JYT851978:JYV851978 KIP851978:KIR851978 KSL851978:KSN851978 LCH851978:LCJ851978 LMD851978:LMF851978 LVZ851978:LWB851978 MFV851978:MFX851978 MPR851978:MPT851978 MZN851978:MZP851978 NJJ851978:NJL851978 NTF851978:NTH851978 ODB851978:ODD851978 OMX851978:OMZ851978 OWT851978:OWV851978 PGP851978:PGR851978 PQL851978:PQN851978 QAH851978:QAJ851978 QKD851978:QKF851978 QTZ851978:QUB851978 RDV851978:RDX851978 RNR851978:RNT851978 RXN851978:RXP851978 SHJ851978:SHL851978 SRF851978:SRH851978 TBB851978:TBD851978 TKX851978:TKZ851978 TUT851978:TUV851978 UEP851978:UER851978 UOL851978:UON851978 UYH851978:UYJ851978 VID851978:VIF851978 VRZ851978:VSB851978 WBV851978:WBX851978 WLR851978:WLT851978 WVN851978:WVP851978 JB917514:JD917514 SX917514:SZ917514 ACT917514:ACV917514 AMP917514:AMR917514 AWL917514:AWN917514 BGH917514:BGJ917514 BQD917514:BQF917514 BZZ917514:CAB917514 CJV917514:CJX917514 CTR917514:CTT917514 DDN917514:DDP917514 DNJ917514:DNL917514 DXF917514:DXH917514 EHB917514:EHD917514 EQX917514:EQZ917514 FAT917514:FAV917514 FKP917514:FKR917514 FUL917514:FUN917514 GEH917514:GEJ917514 GOD917514:GOF917514 GXZ917514:GYB917514 HHV917514:HHX917514 HRR917514:HRT917514 IBN917514:IBP917514 ILJ917514:ILL917514 IVF917514:IVH917514 JFB917514:JFD917514 JOX917514:JOZ917514 JYT917514:JYV917514 KIP917514:KIR917514 KSL917514:KSN917514 LCH917514:LCJ917514 LMD917514:LMF917514 LVZ917514:LWB917514 MFV917514:MFX917514 MPR917514:MPT917514 MZN917514:MZP917514 NJJ917514:NJL917514 NTF917514:NTH917514 ODB917514:ODD917514 OMX917514:OMZ917514 OWT917514:OWV917514 PGP917514:PGR917514 PQL917514:PQN917514 QAH917514:QAJ917514 QKD917514:QKF917514 QTZ917514:QUB917514 RDV917514:RDX917514 RNR917514:RNT917514 RXN917514:RXP917514 SHJ917514:SHL917514 SRF917514:SRH917514 TBB917514:TBD917514 TKX917514:TKZ917514 TUT917514:TUV917514 UEP917514:UER917514 UOL917514:UON917514 UYH917514:UYJ917514 VID917514:VIF917514 VRZ917514:VSB917514 WBV917514:WBX917514 WLR917514:WLT917514 WVN917514:WVP917514 JB983050:JD983050 SX983050:SZ983050 ACT983050:ACV983050 AMP983050:AMR983050 AWL983050:AWN983050 BGH983050:BGJ983050 BQD983050:BQF983050 BZZ983050:CAB983050 CJV983050:CJX983050 CTR983050:CTT983050 DDN983050:DDP983050 DNJ983050:DNL983050 DXF983050:DXH983050 EHB983050:EHD983050 EQX983050:EQZ983050 FAT983050:FAV983050 FKP983050:FKR983050 FUL983050:FUN983050 GEH983050:GEJ983050 GOD983050:GOF983050 GXZ983050:GYB983050 HHV983050:HHX983050 HRR983050:HRT983050 IBN983050:IBP983050 ILJ983050:ILL983050 IVF983050:IVH983050 JFB983050:JFD983050 JOX983050:JOZ983050 JYT983050:JYV983050 KIP983050:KIR983050 KSL983050:KSN983050 LCH983050:LCJ983050 LMD983050:LMF983050 LVZ983050:LWB983050 MFV983050:MFX983050 MPR983050:MPT983050 MZN983050:MZP983050 NJJ983050:NJL983050 NTF983050:NTH983050 ODB983050:ODD983050 OMX983050:OMZ983050 OWT983050:OWV983050 PGP983050:PGR983050 PQL983050:PQN983050 QAH983050:QAJ983050 QKD983050:QKF983050 QTZ983050:QUB983050 RDV983050:RDX983050 RNR983050:RNT983050 RXN983050:RXP983050 SHJ983050:SHL983050 SRF983050:SRH983050 TBB983050:TBD983050 TKX983050:TKZ983050 TUT983050:TUV983050 UEP983050:UER983050 UOL983050:UON983050 UYH983050:UYJ983050 VID983050:VIF983050 VRZ983050:VSB983050 WBV983050:WBX983050 WLR983050:WLT983050 WVN983050:WVP983050 G65546:H65546 G983050:H983050 G917514:H917514 G851978:H851978 G786442:H786442 G720906:H720906 G655370:H655370 G589834:H589834 G524298:H524298 G458762:H458762 G393226:H393226 G327690:H327690 G262154:H262154 G196618:H196618 G131082:H131082">
      <formula1>(0.07*G30)/1</formula1>
    </dataValidation>
    <dataValidation type="decimal" operator="lessThan" allowBlank="1" showInputMessage="1" showErrorMessage="1" promptTitle="Tähelepanu!" prompt="SiM toetus on kuni 25% projekti kogukuludest." sqref="H131083 H65547 H983051 H917515 H851979 H786443 H720907 H655371 H589835 H524299 H458763 H393227 H327691 H262155 H196619">
      <formula1>G65547*0.25</formula1>
    </dataValidation>
    <dataValidation type="decimal" operator="equal" allowBlank="1" showInputMessage="1" showErrorMessage="1" promptTitle="Tähelepanu!" prompt="Kogusumma peab olema võrdne projekti kogukuludega." sqref="B32 B39:B40">
      <formula1>G57</formula1>
    </dataValidation>
    <dataValidation operator="equal" allowBlank="1" showErrorMessage="1" promptTitle="Tähelepanu!" prompt="AMIF tulu peab võrduma AMIF kuluga." sqref="B11"/>
    <dataValidation type="list" allowBlank="1" showInputMessage="1" showErrorMessage="1" promptTitle="Tähelepanu!" prompt="Vali nimekirjast projekti valdkond!" sqref="B8">
      <formula1>Valdkond</formula1>
    </dataValidation>
    <dataValidation type="list" allowBlank="1" showInputMessage="1" showErrorMessage="1" errorTitle="Tähelepanu!" error="Vali ühik nimekirjast" promptTitle="Tähelepanu!" prompt="Vali ühik nimekirjast" sqref="D45:D50 D52:D54">
      <formula1>Ühik</formula1>
    </dataValidation>
    <dataValidation type="decimal" operator="lessThanOrEqual" allowBlank="1" showInputMessage="1" showErrorMessage="1" errorTitle="Tähelepanu!" error="Sisestatud summa ületab 7% otsestest kuludest." promptTitle="Tähelepanu!" prompt="Kaudsed kulud moodustavad otsestest kuludest kuni 7%." sqref="G56">
      <formula1>ROUND(G55*7%,2)</formula1>
    </dataValidation>
    <dataValidation type="decimal" allowBlank="1" showInputMessage="1" showErrorMessage="1" errorTitle="Tähelepanu!" error="AMIF toetuse osakaal ei saa olla suurem kui 75%" promptTitle="Tähelepanu!" prompt="AMIF toetuse osakaal ei saa olla suurem kui 75%" sqref="D12">
      <formula1>0</formula1>
      <formula2>75</formula2>
    </dataValidation>
    <dataValidation type="decimal" operator="equal" allowBlank="1" showInputMessage="1" showErrorMessage="1" errorTitle="Tähelepanu!" error="Tervik peab olema 100%" promptTitle="Tähelepanu!" prompt="Osakaalude summa peab olema 100%" sqref="D17">
      <formula1>100</formula1>
    </dataValidation>
    <dataValidation type="decimal" operator="equal" allowBlank="1" showInputMessage="1" showErrorMessage="1" sqref="C17">
      <formula1>C25</formula1>
    </dataValidation>
    <dataValidation type="custom" allowBlank="1" showInputMessage="1" showErrorMessage="1" sqref="D13">
      <formula1>IF(SUM(D12:D16)&gt;100," ",100-(D12+D14+D15+D16))</formula1>
    </dataValidation>
  </dataValidations>
  <pageMargins left="0.7" right="0.7" top="0.75" bottom="0.75" header="0.3" footer="0.3"/>
  <pageSetup paperSize="9" orientation="portrait" r:id="rId1"/>
  <ignoredErrors>
    <ignoredError sqref="C14:C17 D17 B32 G57"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7C80"/>
    <outlinePr applyStyles="1" summaryRight="0"/>
  </sheetPr>
  <dimension ref="A1:M53"/>
  <sheetViews>
    <sheetView topLeftCell="A22" workbookViewId="0">
      <selection activeCell="A52" sqref="A52:B52"/>
    </sheetView>
  </sheetViews>
  <sheetFormatPr defaultRowHeight="15" x14ac:dyDescent="0.25"/>
  <cols>
    <col min="1" max="1" width="7" customWidth="1"/>
    <col min="2" max="2" width="36.28515625" customWidth="1"/>
    <col min="3" max="3" width="15.140625" customWidth="1"/>
    <col min="4" max="4" width="20.28515625" customWidth="1"/>
    <col min="5" max="5" width="17.42578125" customWidth="1"/>
    <col min="6" max="6" width="20" customWidth="1"/>
    <col min="7" max="7" width="15.140625" customWidth="1"/>
    <col min="8" max="8" width="23.5703125" customWidth="1"/>
    <col min="9" max="9" width="23.7109375" customWidth="1"/>
    <col min="10" max="10" width="23.85546875" style="15" customWidth="1"/>
    <col min="11" max="11" width="24" style="15" customWidth="1"/>
    <col min="12" max="12" width="15.28515625" customWidth="1"/>
    <col min="13" max="13" width="12.140625" customWidth="1"/>
  </cols>
  <sheetData>
    <row r="1" spans="1:12" s="15" customFormat="1" ht="15.75" x14ac:dyDescent="0.25">
      <c r="A1" s="33" t="str">
        <f>IF(G21=0,"",IF(G21=100,"","Tähelepanu! Tabel 1. Projekti maksumus ja tulud allikate lõikes (EUR), osakaalude summa ei moodusta 100%"))</f>
        <v/>
      </c>
      <c r="B1" s="19"/>
      <c r="C1" s="19"/>
      <c r="D1" s="19"/>
      <c r="E1" s="19"/>
      <c r="F1" s="19"/>
    </row>
    <row r="2" spans="1:12" s="15" customFormat="1" ht="15.75" x14ac:dyDescent="0.25">
      <c r="A2" s="33" t="str">
        <f>IF(D21=D35,"","Tähelepanu! Tabel 1. Projekti maksumus ja tulud allikate lõikes (EUR). Projekti tegelikud tulud kokku ei ole võrdne projekti tegelike kuludega.")</f>
        <v/>
      </c>
      <c r="B2" s="19"/>
      <c r="C2" s="19"/>
      <c r="D2" s="19"/>
      <c r="E2" s="19"/>
      <c r="F2" s="19"/>
    </row>
    <row r="3" spans="1:12" s="15" customFormat="1" ht="15.75" x14ac:dyDescent="0.25">
      <c r="A3" s="33" t="str">
        <f>IF(C44=D35,"","Tähelepanu! Tabel 3. Projekti kulud meetmete lõikes (EUR) kokku ei ole võrdne Tabel 2. Kuluaruande koond tegelikud kulud kokku")</f>
        <v/>
      </c>
      <c r="B3" s="19"/>
      <c r="C3" s="19"/>
      <c r="D3" s="38"/>
      <c r="E3" s="19"/>
      <c r="F3" s="19"/>
    </row>
    <row r="4" spans="1:12" s="15" customFormat="1" ht="15.75" x14ac:dyDescent="0.25">
      <c r="A4" s="89" t="s">
        <v>24</v>
      </c>
      <c r="B4" s="90"/>
      <c r="C4" s="90"/>
      <c r="D4" s="91"/>
      <c r="E4" s="19"/>
      <c r="F4" s="19"/>
    </row>
    <row r="5" spans="1:12" s="15" customFormat="1" ht="15.75" x14ac:dyDescent="0.25">
      <c r="A5" s="3" t="s">
        <v>62</v>
      </c>
      <c r="B5" s="19"/>
      <c r="C5" s="19"/>
      <c r="D5" s="19"/>
      <c r="E5" s="19"/>
      <c r="F5" s="19"/>
    </row>
    <row r="6" spans="1:12" s="15" customFormat="1" ht="15.75" x14ac:dyDescent="0.25">
      <c r="A6" s="38" t="s">
        <v>44</v>
      </c>
      <c r="B6" s="30"/>
      <c r="C6" s="30" t="str">
        <f>'C. KULUARUANDE KOOND'!B6</f>
        <v>Politsei- ja Piirivalveamet</v>
      </c>
      <c r="D6" s="30"/>
      <c r="E6" s="30"/>
      <c r="F6" s="30"/>
    </row>
    <row r="7" spans="1:12" s="15" customFormat="1" ht="15.75" x14ac:dyDescent="0.25">
      <c r="A7" s="38" t="s">
        <v>84</v>
      </c>
      <c r="B7" s="30"/>
      <c r="C7" s="30" t="str">
        <f>'C. KULUARUANDE KOOND'!B7</f>
        <v>Rahvusvahelise kaitse taotlejatele ja tagasipöördujatele tõlketeenuse osutamine</v>
      </c>
      <c r="D7" s="30"/>
      <c r="E7" s="30"/>
      <c r="F7" s="30"/>
    </row>
    <row r="8" spans="1:12" s="15" customFormat="1" ht="15.75" x14ac:dyDescent="0.25">
      <c r="A8" s="38" t="s">
        <v>270</v>
      </c>
      <c r="B8" s="30"/>
      <c r="C8" s="120" t="s">
        <v>140</v>
      </c>
      <c r="D8" s="37"/>
      <c r="E8" s="37"/>
      <c r="F8" s="37"/>
      <c r="G8" s="60"/>
    </row>
    <row r="9" spans="1:12" s="15" customFormat="1" ht="15.75" x14ac:dyDescent="0.25">
      <c r="A9" s="38"/>
      <c r="B9" s="30"/>
      <c r="C9" s="37"/>
      <c r="D9" s="37"/>
      <c r="E9" s="37"/>
      <c r="F9" s="37"/>
      <c r="G9" s="60"/>
    </row>
    <row r="10" spans="1:12" s="15" customFormat="1" ht="15.75" x14ac:dyDescent="0.25">
      <c r="A10" s="60"/>
      <c r="B10"/>
      <c r="C10" s="37"/>
      <c r="D10" s="37"/>
      <c r="E10" s="37"/>
      <c r="F10" s="37"/>
      <c r="G10" s="60"/>
    </row>
    <row r="11" spans="1:12" x14ac:dyDescent="0.25">
      <c r="A11" s="60" t="s">
        <v>65</v>
      </c>
    </row>
    <row r="12" spans="1:12" ht="15.75" x14ac:dyDescent="0.25">
      <c r="A12" s="39"/>
      <c r="B12" s="40"/>
      <c r="C12" s="40"/>
      <c r="D12" s="174" t="s">
        <v>63</v>
      </c>
      <c r="E12" s="174"/>
      <c r="F12" s="174"/>
      <c r="G12" s="174"/>
      <c r="H12" s="174"/>
      <c r="I12" s="174"/>
      <c r="J12" s="174"/>
      <c r="K12" s="174"/>
      <c r="L12" s="179" t="s">
        <v>55</v>
      </c>
    </row>
    <row r="13" spans="1:12" ht="15.75" x14ac:dyDescent="0.25">
      <c r="A13" s="39"/>
      <c r="B13" s="40"/>
      <c r="C13" s="40"/>
      <c r="D13" s="184" t="s">
        <v>67</v>
      </c>
      <c r="E13" s="172" t="s">
        <v>129</v>
      </c>
      <c r="F13" s="182" t="s">
        <v>67</v>
      </c>
      <c r="G13" s="172" t="s">
        <v>130</v>
      </c>
      <c r="H13" s="182" t="s">
        <v>67</v>
      </c>
      <c r="I13" s="172" t="s">
        <v>131</v>
      </c>
      <c r="J13" s="175" t="s">
        <v>67</v>
      </c>
      <c r="K13" s="177" t="s">
        <v>132</v>
      </c>
      <c r="L13" s="180"/>
    </row>
    <row r="14" spans="1:12" ht="15.75" x14ac:dyDescent="0.25">
      <c r="A14" s="39"/>
      <c r="B14" s="40" t="s">
        <v>13</v>
      </c>
      <c r="C14" s="40" t="s">
        <v>18</v>
      </c>
      <c r="D14" s="185"/>
      <c r="E14" s="173"/>
      <c r="F14" s="183"/>
      <c r="G14" s="173"/>
      <c r="H14" s="183"/>
      <c r="I14" s="173"/>
      <c r="J14" s="176"/>
      <c r="K14" s="177"/>
      <c r="L14" s="181"/>
    </row>
    <row r="15" spans="1:12" ht="15.75" x14ac:dyDescent="0.25">
      <c r="A15" s="42">
        <v>1</v>
      </c>
      <c r="B15" s="43" t="s">
        <v>3</v>
      </c>
      <c r="C15" s="68">
        <f>'A. Eelarve'!C12</f>
        <v>86837.91</v>
      </c>
      <c r="D15" s="44" t="s">
        <v>133</v>
      </c>
      <c r="E15" s="68">
        <v>21712.5</v>
      </c>
      <c r="F15" s="44" t="s">
        <v>149</v>
      </c>
      <c r="G15" s="68">
        <v>21712.5</v>
      </c>
      <c r="H15" s="44" t="s">
        <v>151</v>
      </c>
      <c r="I15" s="68">
        <v>21712.5</v>
      </c>
      <c r="J15" s="44" t="s">
        <v>154</v>
      </c>
      <c r="K15" s="68">
        <v>21700.41</v>
      </c>
      <c r="L15" s="75">
        <f>'A. Eelarve'!D12</f>
        <v>75</v>
      </c>
    </row>
    <row r="16" spans="1:12" ht="15.75" x14ac:dyDescent="0.25">
      <c r="A16" s="42">
        <v>2</v>
      </c>
      <c r="B16" s="43" t="s">
        <v>15</v>
      </c>
      <c r="C16" s="68">
        <f>'A. Eelarve'!C13</f>
        <v>28945.97</v>
      </c>
      <c r="D16" s="44" t="s">
        <v>134</v>
      </c>
      <c r="E16" s="68">
        <v>7237.5</v>
      </c>
      <c r="F16" s="44" t="s">
        <v>150</v>
      </c>
      <c r="G16" s="68">
        <v>7237.5</v>
      </c>
      <c r="H16" s="44" t="s">
        <v>152</v>
      </c>
      <c r="I16" s="68">
        <v>7237.5</v>
      </c>
      <c r="J16" s="44" t="s">
        <v>153</v>
      </c>
      <c r="K16" s="68">
        <v>7233.47</v>
      </c>
      <c r="L16" s="75">
        <f>'A. Eelarve'!D13</f>
        <v>25</v>
      </c>
    </row>
    <row r="17" spans="1:13" ht="15.75" x14ac:dyDescent="0.25">
      <c r="A17" s="42">
        <v>3</v>
      </c>
      <c r="B17" s="43" t="s">
        <v>17</v>
      </c>
      <c r="C17" s="68">
        <f>'A. Eelarve'!C14</f>
        <v>0</v>
      </c>
      <c r="D17" s="44"/>
      <c r="E17" s="68">
        <v>0</v>
      </c>
      <c r="F17" s="44"/>
      <c r="G17" s="68">
        <v>0</v>
      </c>
      <c r="H17" s="44"/>
      <c r="I17" s="68">
        <v>0</v>
      </c>
      <c r="J17" s="68"/>
      <c r="K17" s="68">
        <v>0</v>
      </c>
      <c r="L17" s="75">
        <f>'A. Eelarve'!D14</f>
        <v>0</v>
      </c>
    </row>
    <row r="18" spans="1:13" ht="15.75" x14ac:dyDescent="0.25">
      <c r="A18" s="42">
        <v>4</v>
      </c>
      <c r="B18" s="43" t="s">
        <v>16</v>
      </c>
      <c r="C18" s="68">
        <f>'A. Eelarve'!C15</f>
        <v>0</v>
      </c>
      <c r="D18" s="44"/>
      <c r="E18" s="68">
        <v>0</v>
      </c>
      <c r="F18" s="44"/>
      <c r="G18" s="68">
        <v>0</v>
      </c>
      <c r="H18" s="44"/>
      <c r="I18" s="68">
        <v>0</v>
      </c>
      <c r="J18" s="68"/>
      <c r="K18" s="68">
        <v>0</v>
      </c>
      <c r="L18" s="75">
        <f>'A. Eelarve'!D15</f>
        <v>0</v>
      </c>
    </row>
    <row r="19" spans="1:13" ht="15.75" x14ac:dyDescent="0.25">
      <c r="A19" s="42">
        <v>5</v>
      </c>
      <c r="B19" s="43" t="s">
        <v>46</v>
      </c>
      <c r="C19" s="68">
        <f>'A. Eelarve'!C16</f>
        <v>0</v>
      </c>
      <c r="D19" s="44"/>
      <c r="E19" s="68">
        <v>0</v>
      </c>
      <c r="F19" s="44"/>
      <c r="G19" s="68">
        <v>0</v>
      </c>
      <c r="H19" s="44"/>
      <c r="I19" s="68">
        <v>0</v>
      </c>
      <c r="J19" s="68"/>
      <c r="K19" s="68">
        <v>0</v>
      </c>
      <c r="L19" s="75">
        <f>'A. Eelarve'!D16</f>
        <v>0</v>
      </c>
    </row>
    <row r="20" spans="1:13" ht="15.75" x14ac:dyDescent="0.25">
      <c r="A20" s="155" t="s">
        <v>56</v>
      </c>
      <c r="B20" s="156"/>
      <c r="C20" s="50">
        <f>SUM(C15:C19)</f>
        <v>115783.88</v>
      </c>
      <c r="D20" s="45"/>
      <c r="E20" s="50">
        <f>SUM(E15:E19)</f>
        <v>28950</v>
      </c>
      <c r="F20" s="45"/>
      <c r="G20" s="50">
        <f>SUM(G15:G19)</f>
        <v>28950</v>
      </c>
      <c r="H20" s="45"/>
      <c r="I20" s="50">
        <f>SUM(I15:I19)</f>
        <v>28950</v>
      </c>
      <c r="J20" s="50"/>
      <c r="K20" s="50">
        <f>SUM(K15:K19)</f>
        <v>28933.88</v>
      </c>
      <c r="L20" s="50">
        <f>SUM(L15:L19)</f>
        <v>100</v>
      </c>
    </row>
    <row r="21" spans="1:13" x14ac:dyDescent="0.25">
      <c r="D21" s="119"/>
    </row>
    <row r="22" spans="1:13" x14ac:dyDescent="0.25">
      <c r="A22" s="60" t="s">
        <v>66</v>
      </c>
    </row>
    <row r="23" spans="1:13" ht="15.75" x14ac:dyDescent="0.25">
      <c r="A23" s="189" t="s">
        <v>13</v>
      </c>
      <c r="B23" s="190"/>
      <c r="C23" s="186" t="s">
        <v>18</v>
      </c>
      <c r="D23" s="197" t="s">
        <v>63</v>
      </c>
      <c r="E23" s="198"/>
      <c r="F23" s="198"/>
      <c r="G23" s="198"/>
      <c r="H23" s="198"/>
      <c r="I23" s="198"/>
      <c r="J23" s="198"/>
      <c r="K23" s="198"/>
      <c r="L23" s="199"/>
      <c r="M23" s="186" t="s">
        <v>55</v>
      </c>
    </row>
    <row r="24" spans="1:13" ht="15.75" x14ac:dyDescent="0.25">
      <c r="A24" s="191"/>
      <c r="B24" s="192"/>
      <c r="C24" s="187"/>
      <c r="D24" s="195" t="s">
        <v>129</v>
      </c>
      <c r="E24" s="196"/>
      <c r="F24" s="195" t="s">
        <v>130</v>
      </c>
      <c r="G24" s="196"/>
      <c r="H24" s="195" t="s">
        <v>131</v>
      </c>
      <c r="I24" s="196"/>
      <c r="J24" s="195" t="s">
        <v>132</v>
      </c>
      <c r="K24" s="196"/>
      <c r="L24" s="146" t="s">
        <v>238</v>
      </c>
      <c r="M24" s="187"/>
    </row>
    <row r="25" spans="1:13" ht="36" customHeight="1" x14ac:dyDescent="0.25">
      <c r="A25" s="193"/>
      <c r="B25" s="194"/>
      <c r="C25" s="188"/>
      <c r="D25" s="41" t="s">
        <v>64</v>
      </c>
      <c r="E25" s="62" t="s">
        <v>14</v>
      </c>
      <c r="F25" s="61" t="s">
        <v>64</v>
      </c>
      <c r="G25" s="62" t="s">
        <v>14</v>
      </c>
      <c r="H25" s="61" t="s">
        <v>64</v>
      </c>
      <c r="I25" s="62" t="s">
        <v>14</v>
      </c>
      <c r="J25" s="61" t="s">
        <v>64</v>
      </c>
      <c r="K25" s="62" t="s">
        <v>14</v>
      </c>
      <c r="L25" s="144" t="s">
        <v>14</v>
      </c>
      <c r="M25" s="188"/>
    </row>
    <row r="26" spans="1:13" ht="15.75" x14ac:dyDescent="0.25">
      <c r="A26" s="42">
        <v>1</v>
      </c>
      <c r="B26" s="43" t="s">
        <v>3</v>
      </c>
      <c r="C26" s="68">
        <f>E26+G26+I26+K26</f>
        <v>86837.91</v>
      </c>
      <c r="D26" s="29">
        <v>42215</v>
      </c>
      <c r="E26" s="72">
        <v>21712.5</v>
      </c>
      <c r="F26" s="29">
        <v>42481</v>
      </c>
      <c r="G26" s="72">
        <v>21712.5</v>
      </c>
      <c r="H26" s="29">
        <v>42664</v>
      </c>
      <c r="I26" s="72">
        <v>21712.5</v>
      </c>
      <c r="J26" s="29">
        <v>42853</v>
      </c>
      <c r="K26" s="72">
        <v>21700.41</v>
      </c>
      <c r="L26" s="145"/>
      <c r="M26" s="75">
        <f>'A. Eelarve'!D12</f>
        <v>75</v>
      </c>
    </row>
    <row r="27" spans="1:13" ht="15.75" x14ac:dyDescent="0.25">
      <c r="A27" s="42">
        <v>2</v>
      </c>
      <c r="B27" s="43" t="s">
        <v>15</v>
      </c>
      <c r="C27" s="68">
        <f>E27+G27+I27+K27</f>
        <v>28945.97</v>
      </c>
      <c r="D27" s="29">
        <v>42215</v>
      </c>
      <c r="E27" s="72">
        <v>7237.5</v>
      </c>
      <c r="F27" s="29">
        <v>42481</v>
      </c>
      <c r="G27" s="72">
        <v>7237.5</v>
      </c>
      <c r="H27" s="29">
        <v>42664</v>
      </c>
      <c r="I27" s="72">
        <v>7237.5</v>
      </c>
      <c r="J27" s="29">
        <v>42853</v>
      </c>
      <c r="K27" s="72">
        <v>7233.47</v>
      </c>
      <c r="L27" s="145"/>
      <c r="M27" s="75">
        <f>'A. Eelarve'!D13</f>
        <v>25</v>
      </c>
    </row>
    <row r="28" spans="1:13" ht="15.75" x14ac:dyDescent="0.25">
      <c r="A28" s="42">
        <v>3</v>
      </c>
      <c r="B28" s="43" t="s">
        <v>17</v>
      </c>
      <c r="C28" s="68">
        <f>E28+G28+I28+K28</f>
        <v>0</v>
      </c>
      <c r="D28" s="29"/>
      <c r="E28" s="72">
        <v>0</v>
      </c>
      <c r="F28" s="29"/>
      <c r="G28" s="72">
        <v>0</v>
      </c>
      <c r="H28" s="29"/>
      <c r="I28" s="72">
        <v>0</v>
      </c>
      <c r="J28" s="29"/>
      <c r="K28" s="72">
        <v>0</v>
      </c>
      <c r="L28" s="145"/>
      <c r="M28" s="75">
        <f>'A. Eelarve'!D14</f>
        <v>0</v>
      </c>
    </row>
    <row r="29" spans="1:13" ht="15.75" x14ac:dyDescent="0.25">
      <c r="A29" s="42">
        <v>4</v>
      </c>
      <c r="B29" s="43" t="s">
        <v>16</v>
      </c>
      <c r="C29" s="68">
        <f>E29+G29+I29+K29</f>
        <v>0</v>
      </c>
      <c r="D29" s="29"/>
      <c r="E29" s="72">
        <v>0</v>
      </c>
      <c r="F29" s="29"/>
      <c r="G29" s="72">
        <v>0</v>
      </c>
      <c r="H29" s="29"/>
      <c r="I29" s="72">
        <v>0</v>
      </c>
      <c r="J29" s="29"/>
      <c r="K29" s="72">
        <v>0</v>
      </c>
      <c r="L29" s="145"/>
      <c r="M29" s="75">
        <f>'A. Eelarve'!D15</f>
        <v>0</v>
      </c>
    </row>
    <row r="30" spans="1:13" ht="15.75" x14ac:dyDescent="0.25">
      <c r="A30" s="42">
        <v>5</v>
      </c>
      <c r="B30" s="43" t="s">
        <v>46</v>
      </c>
      <c r="C30" s="68">
        <f>E30+G30+I30+K30</f>
        <v>0</v>
      </c>
      <c r="D30" s="29"/>
      <c r="E30" s="72">
        <v>0</v>
      </c>
      <c r="F30" s="29"/>
      <c r="G30" s="72">
        <v>0</v>
      </c>
      <c r="H30" s="29"/>
      <c r="I30" s="72">
        <v>0</v>
      </c>
      <c r="J30" s="29"/>
      <c r="K30" s="72">
        <v>0</v>
      </c>
      <c r="L30" s="145"/>
      <c r="M30" s="75">
        <f>'A. Eelarve'!D16</f>
        <v>0</v>
      </c>
    </row>
    <row r="31" spans="1:13" ht="15.75" x14ac:dyDescent="0.25">
      <c r="A31" s="155" t="s">
        <v>56</v>
      </c>
      <c r="B31" s="156"/>
      <c r="C31" s="50">
        <f>SUM(C26:C30)</f>
        <v>115783.88</v>
      </c>
      <c r="D31" s="45"/>
      <c r="E31" s="50">
        <f>SUM(E26:E30)</f>
        <v>28950</v>
      </c>
      <c r="F31" s="45"/>
      <c r="G31" s="50">
        <f>SUM(G26:G30)</f>
        <v>28950</v>
      </c>
      <c r="H31" s="50"/>
      <c r="I31" s="118">
        <f>SUM(I26:I30)</f>
        <v>28950</v>
      </c>
      <c r="J31" s="9"/>
      <c r="K31" s="118">
        <f>SUM(K26:K30)</f>
        <v>28933.88</v>
      </c>
      <c r="L31" s="118"/>
      <c r="M31" s="50">
        <f>SUM(M26:M30)</f>
        <v>100</v>
      </c>
    </row>
    <row r="34" spans="1:11" ht="15.75" x14ac:dyDescent="0.25">
      <c r="A34" s="170" t="s">
        <v>190</v>
      </c>
      <c r="B34" s="170"/>
      <c r="I34" s="63"/>
      <c r="J34" s="63"/>
      <c r="K34" s="63"/>
    </row>
    <row r="35" spans="1:11" ht="15.75" x14ac:dyDescent="0.25">
      <c r="A35" s="19"/>
      <c r="B35" s="19"/>
    </row>
    <row r="36" spans="1:11" ht="15" customHeight="1" x14ac:dyDescent="0.25">
      <c r="A36" s="178"/>
      <c r="B36" s="178"/>
      <c r="C36" s="178"/>
      <c r="D36" s="178"/>
      <c r="E36" s="178"/>
      <c r="F36" s="178"/>
    </row>
    <row r="37" spans="1:11" ht="15.75" customHeight="1" x14ac:dyDescent="0.25">
      <c r="A37" s="178"/>
      <c r="B37" s="178"/>
      <c r="C37" s="178"/>
      <c r="D37" s="178"/>
      <c r="E37" s="178"/>
      <c r="F37" s="178"/>
    </row>
    <row r="38" spans="1:11" ht="15.75" x14ac:dyDescent="0.25">
      <c r="A38" s="19"/>
      <c r="B38" s="19"/>
    </row>
    <row r="39" spans="1:11" ht="15.75" x14ac:dyDescent="0.25">
      <c r="A39" s="19"/>
      <c r="B39" s="19"/>
    </row>
    <row r="41" spans="1:11" ht="15.75" x14ac:dyDescent="0.25">
      <c r="A41" s="19" t="s">
        <v>239</v>
      </c>
    </row>
    <row r="42" spans="1:11" ht="15.75" x14ac:dyDescent="0.25">
      <c r="A42" s="19"/>
    </row>
    <row r="43" spans="1:11" s="15" customFormat="1" ht="15.75" x14ac:dyDescent="0.25">
      <c r="A43" s="19" t="s">
        <v>240</v>
      </c>
    </row>
    <row r="44" spans="1:11" ht="15.75" x14ac:dyDescent="0.25">
      <c r="A44" s="19" t="s">
        <v>241</v>
      </c>
    </row>
    <row r="48" spans="1:11" ht="15.75" x14ac:dyDescent="0.25">
      <c r="A48" s="19" t="s">
        <v>79</v>
      </c>
      <c r="B48" s="19"/>
    </row>
    <row r="49" spans="1:2" ht="15.75" x14ac:dyDescent="0.25">
      <c r="A49" s="19"/>
      <c r="B49" s="19"/>
    </row>
    <row r="50" spans="1:2" ht="15.75" x14ac:dyDescent="0.25">
      <c r="A50" s="19" t="s">
        <v>271</v>
      </c>
      <c r="B50" s="19"/>
    </row>
    <row r="51" spans="1:2" ht="15.75" x14ac:dyDescent="0.25">
      <c r="A51" s="19" t="s">
        <v>272</v>
      </c>
      <c r="B51" s="19"/>
    </row>
    <row r="52" spans="1:2" ht="15.75" x14ac:dyDescent="0.25">
      <c r="A52" s="171" t="s">
        <v>108</v>
      </c>
      <c r="B52" s="171"/>
    </row>
    <row r="53" spans="1:2" ht="15.75" x14ac:dyDescent="0.25">
      <c r="A53" s="130" t="s">
        <v>155</v>
      </c>
    </row>
  </sheetData>
  <sheetProtection selectLockedCells="1"/>
  <mergeCells count="23">
    <mergeCell ref="M23:M25"/>
    <mergeCell ref="C23:C25"/>
    <mergeCell ref="A23:B25"/>
    <mergeCell ref="A20:B20"/>
    <mergeCell ref="A31:B31"/>
    <mergeCell ref="D24:E24"/>
    <mergeCell ref="F24:G24"/>
    <mergeCell ref="H24:I24"/>
    <mergeCell ref="J24:K24"/>
    <mergeCell ref="D23:L23"/>
    <mergeCell ref="L12:L14"/>
    <mergeCell ref="F13:F14"/>
    <mergeCell ref="H13:H14"/>
    <mergeCell ref="D13:D14"/>
    <mergeCell ref="E13:E14"/>
    <mergeCell ref="G13:G14"/>
    <mergeCell ref="A34:B34"/>
    <mergeCell ref="A52:B52"/>
    <mergeCell ref="I13:I14"/>
    <mergeCell ref="D12:K12"/>
    <mergeCell ref="J13:J14"/>
    <mergeCell ref="K13:K14"/>
    <mergeCell ref="A36:F37"/>
  </mergeCells>
  <conditionalFormatting sqref="L20">
    <cfRule type="cellIs" dxfId="41" priority="4" operator="equal">
      <formula>0</formula>
    </cfRule>
    <cfRule type="cellIs" dxfId="40" priority="5" operator="lessThan">
      <formula>100</formula>
    </cfRule>
    <cfRule type="cellIs" dxfId="39" priority="6" operator="greaterThan">
      <formula>100</formula>
    </cfRule>
  </conditionalFormatting>
  <conditionalFormatting sqref="M31">
    <cfRule type="cellIs" dxfId="38" priority="1" operator="equal">
      <formula>0</formula>
    </cfRule>
    <cfRule type="cellIs" dxfId="37" priority="2" operator="lessThan">
      <formula>100</formula>
    </cfRule>
    <cfRule type="cellIs" dxfId="36" priority="3" operator="greaterThan">
      <formula>100</formula>
    </cfRule>
  </conditionalFormatting>
  <dataValidations count="5">
    <dataValidation type="decimal" operator="equal" allowBlank="1" showInputMessage="1" showErrorMessage="1" sqref="C31:D31 C20:D20">
      <formula1>C30</formula1>
    </dataValidation>
    <dataValidation type="decimal" operator="equal" allowBlank="1" showInputMessage="1" showErrorMessage="1" errorTitle="Tähelepanu!" error="Tervik peab olema 100%" promptTitle="Tähelepanu!" prompt="Osakaalude summa peab olema 100%" sqref="L20 M31">
      <formula1>100</formula1>
    </dataValidation>
    <dataValidation type="decimal" allowBlank="1" showInputMessage="1" showErrorMessage="1" errorTitle="Tähelepanu!" error="AMIF toetuse osakaal ei saa olla suurem kui 75%" promptTitle="Tähelepanu!" prompt="AMIF toetuse osakaal ei saa olla suurem kui 75%" sqref="L15 M26">
      <formula1>0</formula1>
      <formula2>75</formula2>
    </dataValidation>
    <dataValidation operator="equal" allowBlank="1" showErrorMessage="1" promptTitle="Tähelepanu!" prompt="AMIF tulu peab võrduma AMIF kuluga." sqref="B14 A23"/>
    <dataValidation type="custom" allowBlank="1" showInputMessage="1" showErrorMessage="1" sqref="L16 M27">
      <formula1>IF(SUM(L15:L19)&gt;100," ",100-(L15+L17+L18+L19))</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44"/>
  <sheetViews>
    <sheetView workbookViewId="0">
      <selection activeCell="H15" sqref="H15"/>
    </sheetView>
  </sheetViews>
  <sheetFormatPr defaultColWidth="9.140625" defaultRowHeight="15.75" x14ac:dyDescent="0.25"/>
  <cols>
    <col min="1" max="1" width="25.28515625" style="1" customWidth="1"/>
    <col min="2" max="2" width="41.85546875" style="1" customWidth="1"/>
    <col min="3" max="3" width="17.28515625" style="1" customWidth="1"/>
    <col min="4" max="4" width="18.28515625" style="1" customWidth="1"/>
    <col min="5" max="5" width="18.140625" style="1" customWidth="1"/>
    <col min="6" max="7" width="18.140625" style="19" customWidth="1"/>
    <col min="8" max="8" width="19.7109375" style="1" customWidth="1"/>
    <col min="9" max="10" width="19.7109375" style="19" customWidth="1"/>
    <col min="11" max="11" width="11.42578125" style="1" customWidth="1"/>
    <col min="12" max="14" width="9.140625" style="1"/>
    <col min="15" max="15" width="9.140625" style="1" customWidth="1"/>
    <col min="16" max="17" width="9.140625" style="1"/>
    <col min="18" max="18" width="10.7109375" style="1" customWidth="1"/>
    <col min="19" max="19" width="8.85546875" style="1" customWidth="1"/>
    <col min="20" max="16384" width="9.140625" style="1"/>
  </cols>
  <sheetData>
    <row r="1" spans="1:19" s="19" customFormat="1" x14ac:dyDescent="0.25">
      <c r="A1" s="33" t="str">
        <f>IF(K18=0,"",IF(K18=100,"","Tähelepanu! Tabel 1. Projekti maksumus ja tulud allikate lõikes (EUR), osakaalude summa ei moodusta 100%"))</f>
        <v/>
      </c>
    </row>
    <row r="2" spans="1:19" s="19" customFormat="1" x14ac:dyDescent="0.25">
      <c r="A2" s="33" t="str">
        <f>IF(D18=D28,"","Tähelepanu! Tabel 1. Projekti maksumus ja tulud allikate lõikes (EUR). Projekti tegelikud tulud kokku ei ole võrdne projekti tegelike kuludega.")</f>
        <v/>
      </c>
    </row>
    <row r="3" spans="1:19" s="19" customFormat="1" x14ac:dyDescent="0.25">
      <c r="A3"/>
      <c r="B3" s="90"/>
      <c r="D3" s="38"/>
    </row>
    <row r="4" spans="1:19" s="19" customFormat="1" x14ac:dyDescent="0.25">
      <c r="A4" s="89" t="s">
        <v>24</v>
      </c>
      <c r="B4" s="90"/>
      <c r="D4" s="38"/>
    </row>
    <row r="5" spans="1:19" x14ac:dyDescent="0.25">
      <c r="A5" s="3" t="s">
        <v>0</v>
      </c>
    </row>
    <row r="6" spans="1:19" s="30" customFormat="1" x14ac:dyDescent="0.25">
      <c r="A6" s="38" t="s">
        <v>44</v>
      </c>
      <c r="B6" s="30" t="str">
        <f>'A. Eelarve'!B4</f>
        <v>Politsei- ja Piirivalveamet</v>
      </c>
    </row>
    <row r="7" spans="1:19" s="30" customFormat="1" x14ac:dyDescent="0.25">
      <c r="A7" s="38" t="s">
        <v>84</v>
      </c>
      <c r="B7" s="30" t="str">
        <f>'A. Eelarve'!B5</f>
        <v>Rahvusvahelise kaitse taotlejatele ja tagasipöördujatele tõlketeenuse osutamine</v>
      </c>
    </row>
    <row r="8" spans="1:19" s="30" customFormat="1" x14ac:dyDescent="0.25">
      <c r="A8" s="38" t="s">
        <v>85</v>
      </c>
      <c r="B8" s="30" t="s">
        <v>140</v>
      </c>
    </row>
    <row r="9" spans="1:19" x14ac:dyDescent="0.25">
      <c r="L9" s="6"/>
      <c r="M9" s="6"/>
      <c r="N9" s="6"/>
      <c r="O9" s="6"/>
      <c r="P9" s="6"/>
      <c r="Q9" s="6"/>
      <c r="R9" s="6"/>
      <c r="S9" s="6"/>
    </row>
    <row r="11" spans="1:19" x14ac:dyDescent="0.25">
      <c r="A11" s="202" t="s">
        <v>57</v>
      </c>
      <c r="B11" s="202"/>
      <c r="C11" s="25"/>
      <c r="D11" s="25"/>
    </row>
    <row r="12" spans="1:19" ht="47.25" x14ac:dyDescent="0.25">
      <c r="A12" s="39"/>
      <c r="B12" s="40" t="s">
        <v>13</v>
      </c>
      <c r="C12" s="41" t="s">
        <v>60</v>
      </c>
      <c r="D12" s="41" t="s">
        <v>61</v>
      </c>
      <c r="E12" s="32" t="s">
        <v>122</v>
      </c>
      <c r="F12" s="32" t="s">
        <v>123</v>
      </c>
      <c r="G12" s="32" t="s">
        <v>124</v>
      </c>
      <c r="H12" s="32" t="s">
        <v>125</v>
      </c>
      <c r="I12" s="32" t="s">
        <v>243</v>
      </c>
      <c r="J12" s="32" t="s">
        <v>242</v>
      </c>
      <c r="K12" s="26" t="s">
        <v>55</v>
      </c>
    </row>
    <row r="13" spans="1:19" x14ac:dyDescent="0.25">
      <c r="A13" s="42">
        <v>1</v>
      </c>
      <c r="B13" s="43" t="s">
        <v>3</v>
      </c>
      <c r="C13" s="68">
        <f>'A. Eelarve'!C12</f>
        <v>86837.91</v>
      </c>
      <c r="D13" s="68">
        <f>+H13+E13+F13+G13</f>
        <v>26889.72</v>
      </c>
      <c r="E13" s="68">
        <f>ROUND($E$28*K13/100,2)</f>
        <v>3420.26</v>
      </c>
      <c r="F13" s="68">
        <v>7436.29</v>
      </c>
      <c r="G13" s="68">
        <v>10072.19</v>
      </c>
      <c r="H13" s="153">
        <v>5960.98</v>
      </c>
      <c r="I13" s="68">
        <f t="shared" ref="I13:J17" si="0">ROUND($H$28*L13/100,2)</f>
        <v>0</v>
      </c>
      <c r="J13" s="68">
        <f t="shared" si="0"/>
        <v>0</v>
      </c>
      <c r="K13" s="69">
        <f>'A. Eelarve'!D12</f>
        <v>75</v>
      </c>
    </row>
    <row r="14" spans="1:19" x14ac:dyDescent="0.25">
      <c r="A14" s="42">
        <v>2</v>
      </c>
      <c r="B14" s="43" t="s">
        <v>15</v>
      </c>
      <c r="C14" s="68">
        <f>'A. Eelarve'!C13</f>
        <v>28945.97</v>
      </c>
      <c r="D14" s="68">
        <f>E14+F14+G14+H14</f>
        <v>8963.25</v>
      </c>
      <c r="E14" s="68">
        <f>ROUND($E$28*K14/100,2)</f>
        <v>1140.0899999999999</v>
      </c>
      <c r="F14" s="68">
        <v>2478.77</v>
      </c>
      <c r="G14" s="68">
        <v>3357.39</v>
      </c>
      <c r="H14" s="153">
        <v>1987</v>
      </c>
      <c r="I14" s="68">
        <f t="shared" si="0"/>
        <v>0</v>
      </c>
      <c r="J14" s="68">
        <f t="shared" si="0"/>
        <v>0</v>
      </c>
      <c r="K14" s="69">
        <f>'A. Eelarve'!D13</f>
        <v>25</v>
      </c>
      <c r="L14" s="6"/>
    </row>
    <row r="15" spans="1:19" s="19" customFormat="1" x14ac:dyDescent="0.25">
      <c r="A15" s="42">
        <v>3</v>
      </c>
      <c r="B15" s="43" t="s">
        <v>17</v>
      </c>
      <c r="C15" s="68">
        <f>'A. Eelarve'!C14</f>
        <v>0</v>
      </c>
      <c r="D15" s="68">
        <f>E15+H15+F15</f>
        <v>0</v>
      </c>
      <c r="E15" s="68">
        <f>ROUND($E$28*K15/100,2)</f>
        <v>0</v>
      </c>
      <c r="F15" s="68">
        <v>0</v>
      </c>
      <c r="G15" s="68">
        <v>0</v>
      </c>
      <c r="H15" s="68">
        <f>ROUND($H$28*K15/100,2)</f>
        <v>0</v>
      </c>
      <c r="I15" s="68">
        <f t="shared" si="0"/>
        <v>0</v>
      </c>
      <c r="J15" s="68">
        <f t="shared" si="0"/>
        <v>0</v>
      </c>
      <c r="K15" s="69">
        <f>'A. Eelarve'!D14</f>
        <v>0</v>
      </c>
      <c r="L15" s="6"/>
    </row>
    <row r="16" spans="1:19" x14ac:dyDescent="0.25">
      <c r="A16" s="42">
        <v>4</v>
      </c>
      <c r="B16" s="43" t="s">
        <v>16</v>
      </c>
      <c r="C16" s="68">
        <f>'A. Eelarve'!C15</f>
        <v>0</v>
      </c>
      <c r="D16" s="68">
        <f>E16+H16+F16</f>
        <v>0</v>
      </c>
      <c r="E16" s="68">
        <f>ROUND($E$28*K16/100,2)</f>
        <v>0</v>
      </c>
      <c r="F16" s="68">
        <v>0</v>
      </c>
      <c r="G16" s="68">
        <v>0</v>
      </c>
      <c r="H16" s="68">
        <f>ROUND($H$28*K16/100,2)</f>
        <v>0</v>
      </c>
      <c r="I16" s="68">
        <f t="shared" si="0"/>
        <v>0</v>
      </c>
      <c r="J16" s="68">
        <f t="shared" si="0"/>
        <v>0</v>
      </c>
      <c r="K16" s="69">
        <f>'A. Eelarve'!D15</f>
        <v>0</v>
      </c>
    </row>
    <row r="17" spans="1:14" s="19" customFormat="1" x14ac:dyDescent="0.25">
      <c r="A17" s="42">
        <v>5</v>
      </c>
      <c r="B17" s="43" t="s">
        <v>46</v>
      </c>
      <c r="C17" s="68">
        <f>'A. Eelarve'!C16</f>
        <v>0</v>
      </c>
      <c r="D17" s="68">
        <f>E17+H17+F17</f>
        <v>0</v>
      </c>
      <c r="E17" s="68">
        <f>ROUND($E$28*K17/100,2)</f>
        <v>0</v>
      </c>
      <c r="F17" s="68">
        <v>0</v>
      </c>
      <c r="G17" s="68">
        <v>0</v>
      </c>
      <c r="H17" s="68">
        <f>ROUND($H$28*K17/100,2)</f>
        <v>0</v>
      </c>
      <c r="I17" s="68">
        <f t="shared" si="0"/>
        <v>0</v>
      </c>
      <c r="J17" s="68">
        <f t="shared" si="0"/>
        <v>0</v>
      </c>
      <c r="K17" s="69">
        <f>'A. Eelarve'!D16</f>
        <v>0</v>
      </c>
    </row>
    <row r="18" spans="1:14" x14ac:dyDescent="0.25">
      <c r="A18" s="155" t="s">
        <v>56</v>
      </c>
      <c r="B18" s="156"/>
      <c r="C18" s="50">
        <f t="shared" ref="C18:K18" si="1">SUM(C13:C17)</f>
        <v>115783.88</v>
      </c>
      <c r="D18" s="50">
        <f>SUM(D13:D17)</f>
        <v>35852.97</v>
      </c>
      <c r="E18" s="50">
        <f t="shared" si="1"/>
        <v>4560.3500000000004</v>
      </c>
      <c r="F18" s="50">
        <f t="shared" si="1"/>
        <v>9915.06</v>
      </c>
      <c r="G18" s="50">
        <f t="shared" si="1"/>
        <v>13429.58</v>
      </c>
      <c r="H18" s="50">
        <f t="shared" si="1"/>
        <v>7947.98</v>
      </c>
      <c r="I18" s="50">
        <f t="shared" si="1"/>
        <v>0</v>
      </c>
      <c r="J18" s="50">
        <f t="shared" si="1"/>
        <v>0</v>
      </c>
      <c r="K18" s="27">
        <f t="shared" si="1"/>
        <v>100</v>
      </c>
    </row>
    <row r="21" spans="1:14" s="19" customFormat="1" x14ac:dyDescent="0.25">
      <c r="A21" s="8" t="s">
        <v>83</v>
      </c>
      <c r="B21" s="1"/>
      <c r="C21" s="7"/>
      <c r="D21" s="6"/>
      <c r="E21" s="6"/>
      <c r="F21" s="6"/>
      <c r="G21" s="6"/>
      <c r="H21" s="6"/>
      <c r="I21" s="6"/>
      <c r="J21" s="6"/>
      <c r="K21" s="6"/>
    </row>
    <row r="22" spans="1:14" ht="78.75" customHeight="1" x14ac:dyDescent="0.25">
      <c r="A22" s="205" t="s">
        <v>1</v>
      </c>
      <c r="B22" s="205" t="s">
        <v>2</v>
      </c>
      <c r="C22" s="203" t="s">
        <v>11</v>
      </c>
      <c r="D22" s="31" t="s">
        <v>23</v>
      </c>
      <c r="E22" s="203" t="s">
        <v>122</v>
      </c>
      <c r="F22" s="203" t="s">
        <v>123</v>
      </c>
      <c r="G22" s="203" t="s">
        <v>124</v>
      </c>
      <c r="H22" s="203" t="s">
        <v>125</v>
      </c>
      <c r="I22" s="203" t="s">
        <v>243</v>
      </c>
      <c r="J22" s="203" t="s">
        <v>244</v>
      </c>
      <c r="K22" s="32" t="s">
        <v>5</v>
      </c>
    </row>
    <row r="23" spans="1:14" s="14" customFormat="1" x14ac:dyDescent="0.25">
      <c r="A23" s="206"/>
      <c r="B23" s="206"/>
      <c r="C23" s="204"/>
      <c r="D23" s="4" t="s">
        <v>4</v>
      </c>
      <c r="E23" s="204"/>
      <c r="F23" s="204"/>
      <c r="G23" s="204"/>
      <c r="H23" s="204"/>
      <c r="I23" s="204"/>
      <c r="J23" s="204"/>
      <c r="K23" s="22"/>
    </row>
    <row r="24" spans="1:14" s="14" customFormat="1" x14ac:dyDescent="0.25">
      <c r="A24" s="10" t="s">
        <v>36</v>
      </c>
      <c r="B24" s="10" t="s">
        <v>6</v>
      </c>
      <c r="C24" s="76">
        <f>'A. Eelarve'!C21</f>
        <v>19774.399999999998</v>
      </c>
      <c r="D24" s="76">
        <f>SUM(E24:H24)</f>
        <v>13263.08</v>
      </c>
      <c r="E24" s="76">
        <f>'C1. Tööjõukulud'!G27</f>
        <v>3785.6</v>
      </c>
      <c r="F24" s="76">
        <f>'C1. Tööjõukulud'!G52</f>
        <v>3197.76</v>
      </c>
      <c r="G24" s="76">
        <f>'C1. Tööjõukulud'!G77</f>
        <v>3220.74</v>
      </c>
      <c r="H24" s="76">
        <f>'C1. Tööjõukulud'!G102</f>
        <v>3058.9799999999991</v>
      </c>
      <c r="I24" s="76">
        <f>'C1. Tööjõukulud'!H102</f>
        <v>0</v>
      </c>
      <c r="J24" s="76">
        <f>'C1. Tööjõukulud'!I102</f>
        <v>0</v>
      </c>
      <c r="K24" s="76">
        <f>IFERROR(ROUND(D24/C24*100,2),0)</f>
        <v>67.069999999999993</v>
      </c>
      <c r="N24"/>
    </row>
    <row r="25" spans="1:14" x14ac:dyDescent="0.25">
      <c r="A25" s="10" t="s">
        <v>7</v>
      </c>
      <c r="B25" s="11" t="s">
        <v>8</v>
      </c>
      <c r="C25" s="76">
        <f>'A. Eelarve'!C22</f>
        <v>96009.48</v>
      </c>
      <c r="D25" s="76">
        <f>SUM(E25+F25+G25+H25)</f>
        <v>22589.89</v>
      </c>
      <c r="E25" s="76">
        <f>' C2. Sihtrühmaga seotud kulud'!G9</f>
        <v>774.75</v>
      </c>
      <c r="F25" s="76">
        <f>' C2. Sihtrühmaga seotud kulud'!G26</f>
        <v>6717.2999999999993</v>
      </c>
      <c r="G25" s="76">
        <f>' C2. Sihtrühmaga seotud kulud'!G57</f>
        <v>10208.84</v>
      </c>
      <c r="H25" s="76">
        <f>' C2. Sihtrühmaga seotud kulud'!G85</f>
        <v>4889</v>
      </c>
      <c r="I25" s="76">
        <f>' C2. Sihtrühmaga seotud kulud'!H85</f>
        <v>0</v>
      </c>
      <c r="J25" s="76">
        <f>' C2. Sihtrühmaga seotud kulud'!I85</f>
        <v>0</v>
      </c>
      <c r="K25" s="76">
        <f>IFERROR(ROUND(D25/C25*100,2),0)</f>
        <v>23.53</v>
      </c>
    </row>
    <row r="26" spans="1:14" x14ac:dyDescent="0.25">
      <c r="A26" s="12"/>
      <c r="B26" s="13" t="s">
        <v>43</v>
      </c>
      <c r="C26" s="77">
        <f t="shared" ref="C26:H26" si="2">SUM(C24:C25)</f>
        <v>115783.87999999999</v>
      </c>
      <c r="D26" s="77">
        <f>SUM(D24:D25)</f>
        <v>35852.97</v>
      </c>
      <c r="E26" s="77">
        <f t="shared" si="2"/>
        <v>4560.3500000000004</v>
      </c>
      <c r="F26" s="77">
        <f t="shared" si="2"/>
        <v>9915.06</v>
      </c>
      <c r="G26" s="77">
        <f t="shared" si="2"/>
        <v>13429.58</v>
      </c>
      <c r="H26" s="77">
        <f t="shared" si="2"/>
        <v>7947.98</v>
      </c>
      <c r="I26" s="77">
        <f t="shared" ref="I26:J26" si="3">SUM(I24:I25)</f>
        <v>0</v>
      </c>
      <c r="J26" s="77">
        <f t="shared" si="3"/>
        <v>0</v>
      </c>
      <c r="K26" s="77">
        <f>IFERROR(ROUND(D26/C26*100,2),0)</f>
        <v>30.97</v>
      </c>
    </row>
    <row r="27" spans="1:14" x14ac:dyDescent="0.25">
      <c r="A27" s="12"/>
      <c r="B27" s="13" t="s">
        <v>12</v>
      </c>
      <c r="C27" s="77">
        <f>'A. Eelarve'!C24</f>
        <v>0</v>
      </c>
      <c r="D27" s="77">
        <f>SUM(E27,H27)</f>
        <v>0</v>
      </c>
      <c r="E27" s="78">
        <v>0</v>
      </c>
      <c r="F27" s="78">
        <v>0</v>
      </c>
      <c r="G27" s="78">
        <v>0</v>
      </c>
      <c r="H27" s="78">
        <v>0</v>
      </c>
      <c r="I27" s="78">
        <v>0</v>
      </c>
      <c r="J27" s="78">
        <v>0</v>
      </c>
      <c r="K27" s="77">
        <f>IFERROR(ROUND(D27/C27*100,2),0)</f>
        <v>0</v>
      </c>
    </row>
    <row r="28" spans="1:14" x14ac:dyDescent="0.25">
      <c r="A28" s="9"/>
      <c r="B28" s="10" t="s">
        <v>10</v>
      </c>
      <c r="C28" s="76">
        <f>SUM(C26:C27)</f>
        <v>115783.87999999999</v>
      </c>
      <c r="D28" s="76">
        <f>SUM(D26:D27)</f>
        <v>35852.97</v>
      </c>
      <c r="E28" s="76">
        <f t="shared" ref="E28:H28" si="4">SUM(E26:E27)</f>
        <v>4560.3500000000004</v>
      </c>
      <c r="F28" s="76">
        <f>SUM(F26:F27)</f>
        <v>9915.06</v>
      </c>
      <c r="G28" s="76">
        <f>SUM(G26:G27)</f>
        <v>13429.58</v>
      </c>
      <c r="H28" s="76">
        <f t="shared" si="4"/>
        <v>7947.98</v>
      </c>
      <c r="I28" s="76">
        <f t="shared" ref="I28:J28" si="5">SUM(I26:I27)</f>
        <v>0</v>
      </c>
      <c r="J28" s="76">
        <f t="shared" si="5"/>
        <v>0</v>
      </c>
      <c r="K28" s="76">
        <f>IFERROR(ROUND(D28/C28*100,2),0)</f>
        <v>30.97</v>
      </c>
    </row>
    <row r="29" spans="1:14" x14ac:dyDescent="0.25">
      <c r="A29"/>
      <c r="B29"/>
      <c r="C29"/>
      <c r="D29"/>
      <c r="H29" s="79"/>
      <c r="I29" s="79"/>
      <c r="J29" s="79"/>
    </row>
    <row r="30" spans="1:14" x14ac:dyDescent="0.25">
      <c r="A30" s="19"/>
      <c r="B30" s="19"/>
      <c r="C30" s="19"/>
    </row>
    <row r="32" spans="1:14" s="19" customFormat="1" x14ac:dyDescent="0.25">
      <c r="A32" s="16" t="s">
        <v>82</v>
      </c>
      <c r="B32" s="18"/>
      <c r="C32" s="15"/>
    </row>
    <row r="33" spans="1:10" s="19" customFormat="1" ht="47.25" x14ac:dyDescent="0.25">
      <c r="A33" s="17"/>
      <c r="B33" s="65" t="s">
        <v>69</v>
      </c>
      <c r="C33" s="64" t="s">
        <v>68</v>
      </c>
      <c r="D33" s="23" t="s">
        <v>122</v>
      </c>
      <c r="E33" s="23" t="s">
        <v>126</v>
      </c>
      <c r="F33" s="23" t="s">
        <v>127</v>
      </c>
      <c r="G33" s="5" t="s">
        <v>128</v>
      </c>
      <c r="H33" s="23" t="s">
        <v>245</v>
      </c>
      <c r="I33" s="5" t="s">
        <v>244</v>
      </c>
    </row>
    <row r="34" spans="1:10" s="19" customFormat="1" x14ac:dyDescent="0.25">
      <c r="A34" s="21" t="str">
        <f>'A. Eelarve'!A36</f>
        <v>Varjupaik – vastuvõtt</v>
      </c>
      <c r="B34" s="80">
        <v>57891.94</v>
      </c>
      <c r="C34" s="81">
        <f>(D34+E34+F34+G34)</f>
        <v>22170.45</v>
      </c>
      <c r="D34" s="81">
        <v>2280.1799999999998</v>
      </c>
      <c r="E34" s="117">
        <v>5115.66</v>
      </c>
      <c r="F34" s="72">
        <v>9037.02</v>
      </c>
      <c r="G34" s="72">
        <v>5737.59</v>
      </c>
      <c r="H34" s="72">
        <v>0</v>
      </c>
      <c r="I34" s="72">
        <v>0</v>
      </c>
    </row>
    <row r="35" spans="1:10" s="19" customFormat="1" ht="47.25" x14ac:dyDescent="0.25">
      <c r="A35" s="2" t="str">
        <f>'A. Eelarve'!A37</f>
        <v>Tagasisaatmine – tagasisaatmismenetlustega kaasnevad meetmed</v>
      </c>
      <c r="B35" s="80">
        <v>57891.94</v>
      </c>
      <c r="C35" s="81">
        <f t="shared" ref="C35:C36" si="6">(D35+E35+F35+G35)</f>
        <v>13682.52</v>
      </c>
      <c r="D35" s="81">
        <v>2280.17</v>
      </c>
      <c r="E35" s="117">
        <v>4799.3999999999996</v>
      </c>
      <c r="F35" s="72">
        <v>4392.5600000000004</v>
      </c>
      <c r="G35" s="72">
        <v>2210.39</v>
      </c>
      <c r="H35" s="72">
        <v>0</v>
      </c>
      <c r="I35" s="72">
        <v>0</v>
      </c>
    </row>
    <row r="36" spans="1:10" s="19" customFormat="1" x14ac:dyDescent="0.25">
      <c r="A36" s="21" t="str">
        <f>'A. Eelarve'!A38</f>
        <v>Tagasisaatmismeetmed</v>
      </c>
      <c r="B36" s="80">
        <f>'A. Eelarve'!B38</f>
        <v>0</v>
      </c>
      <c r="C36" s="81">
        <f t="shared" si="6"/>
        <v>0</v>
      </c>
      <c r="D36" s="81">
        <v>0</v>
      </c>
      <c r="E36" s="117">
        <v>0</v>
      </c>
      <c r="F36" s="72">
        <v>0</v>
      </c>
      <c r="G36" s="72">
        <v>0</v>
      </c>
      <c r="H36" s="72">
        <v>0</v>
      </c>
      <c r="I36" s="72">
        <v>0</v>
      </c>
    </row>
    <row r="37" spans="1:10" x14ac:dyDescent="0.25">
      <c r="A37" s="10" t="s">
        <v>18</v>
      </c>
      <c r="B37" s="82">
        <f t="shared" ref="B37:I37" si="7">SUM(B34:B36)</f>
        <v>115783.88</v>
      </c>
      <c r="C37" s="76">
        <f>SUM(C34:C36)</f>
        <v>35852.97</v>
      </c>
      <c r="D37" s="76">
        <f t="shared" si="7"/>
        <v>4560.3500000000004</v>
      </c>
      <c r="E37" s="131">
        <v>9915.06</v>
      </c>
      <c r="F37" s="76">
        <f>F34+F35+F36</f>
        <v>13429.580000000002</v>
      </c>
      <c r="G37" s="76">
        <f t="shared" si="7"/>
        <v>7947.98</v>
      </c>
      <c r="H37" s="76">
        <f t="shared" si="7"/>
        <v>0</v>
      </c>
      <c r="I37" s="76">
        <f t="shared" si="7"/>
        <v>0</v>
      </c>
    </row>
    <row r="38" spans="1:10" s="19" customFormat="1" x14ac:dyDescent="0.25">
      <c r="A38" s="86"/>
      <c r="B38" s="87"/>
      <c r="C38" s="88"/>
      <c r="D38"/>
      <c r="E38"/>
      <c r="F38"/>
      <c r="G38"/>
    </row>
    <row r="39" spans="1:10" x14ac:dyDescent="0.25">
      <c r="A39" s="18" t="s">
        <v>59</v>
      </c>
    </row>
    <row r="40" spans="1:10" x14ac:dyDescent="0.25">
      <c r="A40" s="200" t="s">
        <v>75</v>
      </c>
      <c r="B40" s="201"/>
      <c r="C40" s="66" t="s">
        <v>74</v>
      </c>
      <c r="D40" s="66" t="s">
        <v>47</v>
      </c>
      <c r="E40"/>
      <c r="F40" s="15"/>
      <c r="G40" s="15"/>
      <c r="H40"/>
      <c r="I40" s="15"/>
      <c r="J40" s="15"/>
    </row>
    <row r="41" spans="1:10" ht="47.25" x14ac:dyDescent="0.25">
      <c r="A41" s="20">
        <v>1</v>
      </c>
      <c r="B41" s="2" t="s">
        <v>19</v>
      </c>
      <c r="C41" s="67" t="s">
        <v>72</v>
      </c>
      <c r="D41" s="34"/>
      <c r="E41"/>
      <c r="F41" s="15"/>
      <c r="G41" s="15"/>
      <c r="H41"/>
      <c r="I41" s="15"/>
      <c r="J41" s="15"/>
    </row>
    <row r="42" spans="1:10" x14ac:dyDescent="0.25">
      <c r="A42" s="20">
        <v>2</v>
      </c>
      <c r="B42" s="21" t="s">
        <v>20</v>
      </c>
      <c r="C42" s="67" t="s">
        <v>72</v>
      </c>
      <c r="D42" s="34"/>
      <c r="E42"/>
      <c r="F42" s="15"/>
      <c r="G42" s="15"/>
      <c r="H42"/>
      <c r="I42" s="15"/>
      <c r="J42" s="15"/>
    </row>
    <row r="43" spans="1:10" ht="47.25" x14ac:dyDescent="0.25">
      <c r="A43" s="20">
        <v>3</v>
      </c>
      <c r="B43" s="2" t="s">
        <v>21</v>
      </c>
      <c r="C43" s="67" t="s">
        <v>73</v>
      </c>
      <c r="D43" s="34"/>
      <c r="E43"/>
      <c r="F43" s="15"/>
      <c r="G43" s="15"/>
      <c r="H43"/>
      <c r="I43" s="15"/>
      <c r="J43" s="15"/>
    </row>
    <row r="44" spans="1:10" ht="47.25" x14ac:dyDescent="0.25">
      <c r="A44" s="20">
        <v>4</v>
      </c>
      <c r="B44" s="2" t="s">
        <v>22</v>
      </c>
      <c r="C44" s="67" t="s">
        <v>72</v>
      </c>
      <c r="D44" s="34"/>
      <c r="E44"/>
      <c r="F44" s="15"/>
      <c r="G44" s="15"/>
      <c r="H44"/>
      <c r="I44" s="15"/>
      <c r="J44" s="15"/>
    </row>
  </sheetData>
  <sheetProtection selectLockedCells="1"/>
  <dataConsolidate/>
  <mergeCells count="12">
    <mergeCell ref="I22:I23"/>
    <mergeCell ref="J22:J23"/>
    <mergeCell ref="H22:H23"/>
    <mergeCell ref="A22:A23"/>
    <mergeCell ref="B22:B23"/>
    <mergeCell ref="F22:F23"/>
    <mergeCell ref="G22:G23"/>
    <mergeCell ref="A40:B40"/>
    <mergeCell ref="A11:B11"/>
    <mergeCell ref="A18:B18"/>
    <mergeCell ref="C22:C23"/>
    <mergeCell ref="E22:E23"/>
  </mergeCells>
  <conditionalFormatting sqref="D24">
    <cfRule type="colorScale" priority="74">
      <colorScale>
        <cfvo type="num" val="0"/>
        <cfvo type="num" val="&quot;C11*1,1&quot;"/>
        <color rgb="FFFF7128"/>
        <color theme="5"/>
      </colorScale>
    </cfRule>
    <cfRule type="cellIs" dxfId="35" priority="76" stopIfTrue="1" operator="greaterThan">
      <formula>"C11*110%"</formula>
    </cfRule>
    <cfRule type="cellIs" dxfId="34" priority="77" stopIfTrue="1" operator="greaterThan">
      <formula>C24*1.1</formula>
    </cfRule>
    <cfRule type="cellIs" dxfId="33" priority="78" stopIfTrue="1" operator="greaterThan">
      <formula>C24*1.1</formula>
    </cfRule>
    <cfRule type="cellIs" dxfId="32" priority="79" stopIfTrue="1" operator="greaterThan">
      <formula>"F11*1,1"</formula>
    </cfRule>
  </conditionalFormatting>
  <conditionalFormatting sqref="K18">
    <cfRule type="cellIs" dxfId="31" priority="42" operator="equal">
      <formula>0</formula>
    </cfRule>
    <cfRule type="cellIs" dxfId="30" priority="60" operator="lessThan">
      <formula>100</formula>
    </cfRule>
    <cfRule type="cellIs" dxfId="29" priority="61" operator="greaterThan">
      <formula>100</formula>
    </cfRule>
  </conditionalFormatting>
  <conditionalFormatting sqref="K24">
    <cfRule type="cellIs" dxfId="28" priority="52" operator="greaterThan">
      <formula>110</formula>
    </cfRule>
  </conditionalFormatting>
  <conditionalFormatting sqref="K28">
    <cfRule type="cellIs" dxfId="27" priority="46" operator="greaterThan">
      <formula>100</formula>
    </cfRule>
  </conditionalFormatting>
  <conditionalFormatting sqref="K26">
    <cfRule type="cellIs" dxfId="26" priority="44" operator="greaterThan">
      <formula>100</formula>
    </cfRule>
  </conditionalFormatting>
  <conditionalFormatting sqref="K27">
    <cfRule type="cellIs" dxfId="25" priority="43" operator="greaterThan">
      <formula>100</formula>
    </cfRule>
  </conditionalFormatting>
  <conditionalFormatting sqref="K25">
    <cfRule type="cellIs" dxfId="24" priority="40" operator="greaterThan">
      <formula>110</formula>
    </cfRule>
  </conditionalFormatting>
  <conditionalFormatting sqref="D25">
    <cfRule type="colorScale" priority="29">
      <colorScale>
        <cfvo type="num" val="0"/>
        <cfvo type="num" val="&quot;C11*1,1&quot;"/>
        <color rgb="FFFF7128"/>
        <color theme="5"/>
      </colorScale>
    </cfRule>
    <cfRule type="cellIs" dxfId="23" priority="30" stopIfTrue="1" operator="greaterThan">
      <formula>"C11*110%"</formula>
    </cfRule>
    <cfRule type="cellIs" dxfId="22" priority="31" stopIfTrue="1" operator="greaterThan">
      <formula>C25*1.1</formula>
    </cfRule>
    <cfRule type="cellIs" dxfId="21" priority="32" stopIfTrue="1" operator="greaterThan">
      <formula>C25*1.1</formula>
    </cfRule>
    <cfRule type="cellIs" dxfId="20" priority="33" stopIfTrue="1" operator="greaterThan">
      <formula>"F11*1,1"</formula>
    </cfRule>
  </conditionalFormatting>
  <conditionalFormatting sqref="D26">
    <cfRule type="colorScale" priority="19">
      <colorScale>
        <cfvo type="num" val="0"/>
        <cfvo type="num" val="&quot;C11*1,1&quot;"/>
        <color rgb="FFFF7128"/>
        <color theme="5"/>
      </colorScale>
    </cfRule>
    <cfRule type="cellIs" dxfId="19" priority="20" stopIfTrue="1" operator="greaterThan">
      <formula>"C11*110%"</formula>
    </cfRule>
    <cfRule type="cellIs" dxfId="18" priority="21" stopIfTrue="1" operator="greaterThan">
      <formula>C26*1.1</formula>
    </cfRule>
    <cfRule type="cellIs" dxfId="17" priority="22" stopIfTrue="1" operator="greaterThan">
      <formula>C26*1.1</formula>
    </cfRule>
    <cfRule type="cellIs" dxfId="16" priority="23" stopIfTrue="1" operator="greaterThan">
      <formula>"F11*1,1"</formula>
    </cfRule>
  </conditionalFormatting>
  <conditionalFormatting sqref="D27">
    <cfRule type="colorScale" priority="14">
      <colorScale>
        <cfvo type="num" val="0"/>
        <cfvo type="num" val="&quot;C11*1,1&quot;"/>
        <color rgb="FFFF7128"/>
        <color theme="5"/>
      </colorScale>
    </cfRule>
    <cfRule type="cellIs" dxfId="15" priority="15" stopIfTrue="1" operator="greaterThan">
      <formula>"C11*110%"</formula>
    </cfRule>
    <cfRule type="cellIs" dxfId="14" priority="16" stopIfTrue="1" operator="greaterThan">
      <formula>C27*1.1</formula>
    </cfRule>
    <cfRule type="cellIs" dxfId="13" priority="17" stopIfTrue="1" operator="greaterThan">
      <formula>C27*1.1</formula>
    </cfRule>
    <cfRule type="cellIs" dxfId="12" priority="18" stopIfTrue="1" operator="greaterThan">
      <formula>"F11*1,1"</formula>
    </cfRule>
  </conditionalFormatting>
  <conditionalFormatting sqref="D28">
    <cfRule type="colorScale" priority="9">
      <colorScale>
        <cfvo type="num" val="0"/>
        <cfvo type="num" val="&quot;C11*1,1&quot;"/>
        <color rgb="FFFF7128"/>
        <color theme="5"/>
      </colorScale>
    </cfRule>
    <cfRule type="cellIs" dxfId="11" priority="10" stopIfTrue="1" operator="greaterThan">
      <formula>"C11*110%"</formula>
    </cfRule>
    <cfRule type="cellIs" dxfId="10" priority="11" stopIfTrue="1" operator="greaterThan">
      <formula>C28*1.1</formula>
    </cfRule>
    <cfRule type="cellIs" dxfId="9" priority="12" stopIfTrue="1" operator="greaterThan">
      <formula>C28*1.1</formula>
    </cfRule>
    <cfRule type="cellIs" dxfId="8" priority="13" stopIfTrue="1" operator="greaterThan">
      <formula>"F11*1,1"</formula>
    </cfRule>
  </conditionalFormatting>
  <conditionalFormatting sqref="G37">
    <cfRule type="cellIs" dxfId="7" priority="7" operator="equal">
      <formula>0</formula>
    </cfRule>
    <cfRule type="cellIs" dxfId="6" priority="8" operator="notEqual">
      <formula>$H$28</formula>
    </cfRule>
  </conditionalFormatting>
  <conditionalFormatting sqref="D37">
    <cfRule type="cellIs" dxfId="5" priority="5" operator="equal">
      <formula>0</formula>
    </cfRule>
    <cfRule type="cellIs" dxfId="4" priority="6" operator="notEqual">
      <formula>$E$28</formula>
    </cfRule>
  </conditionalFormatting>
  <conditionalFormatting sqref="H37">
    <cfRule type="cellIs" dxfId="3" priority="1" operator="equal">
      <formula>0</formula>
    </cfRule>
    <cfRule type="cellIs" dxfId="2" priority="2" operator="notEqual">
      <formula>$H$27</formula>
    </cfRule>
  </conditionalFormatting>
  <conditionalFormatting sqref="I37">
    <cfRule type="cellIs" dxfId="1" priority="3" operator="equal">
      <formula>0</formula>
    </cfRule>
    <cfRule type="cellIs" dxfId="0" priority="4" operator="notEqual">
      <formula>$H$27</formula>
    </cfRule>
  </conditionalFormatting>
  <dataValidations xWindow="399" yWindow="519" count="11">
    <dataValidation type="decimal" operator="lessThanOrEqual" showInputMessage="1" showErrorMessage="1" error="Kaudsed kulud tohivad otsestest kuludest moodustada kuni 7%." promptTitle="Tähelepanu!" prompt="Kaudsed kulud moodustavad otsestest kuludest kuni 7%." sqref="D27">
      <formula1>#REF!*0.07</formula1>
    </dataValidation>
    <dataValidation type="decimal" errorStyle="warning" operator="lessThanOrEqual" allowBlank="1" showInputMessage="1" showErrorMessage="1" errorTitle="Tähelepanu!" error="Kaudsed kulud tohivad otsestest kuludest moodustada kuni 7%." promptTitle="Tähelepanu!" prompt="Kaudsed kulud moodustavad otsestest kuludest kuni 7%." sqref="E27:J27">
      <formula1>E26*0.07</formula1>
    </dataValidation>
    <dataValidation errorStyle="warning" operator="equal" allowBlank="1" showInputMessage="1" showErrorMessage="1" promptTitle="Tähelepanu!" prompt="Tööjõukulud peavad võrduma töölehel &quot;Tööjõukulud&quot; saadud summaga." sqref="D24"/>
    <dataValidation type="decimal" operator="equal" allowBlank="1" showInputMessage="1" showErrorMessage="1" sqref="C18">
      <formula1>C65</formula1>
    </dataValidation>
    <dataValidation type="decimal" operator="equal" allowBlank="1" showInputMessage="1" showErrorMessage="1" errorTitle="Tähelepanu!" error="Tervik peab olema 100%" promptTitle="Tähelepanu!" prompt="Osakaalude summa peab olema 100%" sqref="K18">
      <formula1>100</formula1>
    </dataValidation>
    <dataValidation type="decimal" allowBlank="1" showInputMessage="1" showErrorMessage="1" errorTitle="Tähelepanu!" error="AMIF toetuse osakaal ei saa olla suurem kui 75%" promptTitle="Tähelepanu!" prompt="AMIF toetuse osakaal ei saa olla suurem kui 75%" sqref="K13:K17">
      <formula1>0</formula1>
      <formula2>75</formula2>
    </dataValidation>
    <dataValidation operator="equal" allowBlank="1" showErrorMessage="1" promptTitle="Tähelepanu!" prompt="AMIF tulu peab võrduma AMIF kuluga." sqref="B12"/>
    <dataValidation allowBlank="1" showInputMessage="1" showErrorMessage="1" promptTitle="Tähelepanu!" prompt="Aruandlusperioodi meetmete kogukulu peab olema võrdne projekti aruandlusperioodi kogukuludega." sqref="G37:I37"/>
    <dataValidation allowBlank="1" showInputMessage="1" showErrorMessage="1" promptTitle="Tähelepanu!" prompt="Kulud meetmete lõikes kokku peab olema võrdne projekti kulud kokku." sqref="C37:C38"/>
    <dataValidation type="list" allowBlank="1" showInputMessage="1" showErrorMessage="1" errorTitle="Tähelepanu!" error="Vali sobiv vastus" promptTitle="Tähelepanu!" prompt="Vali sobiv vastus" sqref="C41:C44">
      <formula1>Kinnituskiri</formula1>
    </dataValidation>
    <dataValidation type="decimal" errorStyle="warning" operator="equal" allowBlank="1" showInputMessage="1" showErrorMessage="1" errorTitle="Tähelepanu!" error="Aruandlusperioodi meetmete kogukulu peab olema võrdne projekti aruandlusperioodi kogukuludega." promptTitle="Tähelepanu!" prompt="Aruandlusperioodi meetmete kogukulu peab olema võrdne projekti aruandlusperioodi kogukuludega." sqref="D37">
      <formula1>#REF!</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xWindow="399" yWindow="519" count="1">
        <x14:dataValidation type="decimal" errorStyle="warning" operator="equal" allowBlank="1" showInputMessage="1" showErrorMessage="1" promptTitle="Tähelepanu!" prompt="Sihtrühmaga seotud tegevuste kogususmma peab olema võrdne töölehel &quot;Sihtrühmaga seotud kulud&quot; saadud kogusummaga.">
          <x14:formula1>
            <xm:f>' C2. Sihtrühmaga seotud kulud'!G98</xm:f>
          </x14:formula1>
          <xm:sqref>D25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M115"/>
  <sheetViews>
    <sheetView tabSelected="1" topLeftCell="A21" zoomScaleNormal="100" workbookViewId="0">
      <selection activeCell="N131" sqref="N131"/>
    </sheetView>
  </sheetViews>
  <sheetFormatPr defaultColWidth="9.140625" defaultRowHeight="15.75" outlineLevelRow="1" x14ac:dyDescent="0.25"/>
  <cols>
    <col min="1" max="1" width="9.140625" style="19"/>
    <col min="2" max="2" width="18.28515625" style="19" customWidth="1"/>
    <col min="3" max="3" width="25.5703125" style="19" customWidth="1"/>
    <col min="4" max="4" width="18.85546875" style="15" customWidth="1"/>
    <col min="5" max="5" width="15.7109375" style="15" customWidth="1"/>
    <col min="6" max="6" width="16.28515625" style="19" customWidth="1"/>
    <col min="7" max="7" width="10" style="19" customWidth="1"/>
    <col min="8" max="16384" width="9.140625" style="19"/>
  </cols>
  <sheetData>
    <row r="1" spans="1:7" x14ac:dyDescent="0.25">
      <c r="A1" s="3" t="s">
        <v>70</v>
      </c>
      <c r="B1" s="3"/>
    </row>
    <row r="2" spans="1:7" x14ac:dyDescent="0.25">
      <c r="A2" s="3"/>
      <c r="B2" s="3"/>
    </row>
    <row r="4" spans="1:7" x14ac:dyDescent="0.25">
      <c r="A4" s="17"/>
      <c r="B4" s="111" t="s">
        <v>9</v>
      </c>
      <c r="C4" s="111"/>
      <c r="D4" s="111"/>
      <c r="E4" s="111"/>
      <c r="F4" s="111"/>
      <c r="G4" s="112" t="s">
        <v>14</v>
      </c>
    </row>
    <row r="5" spans="1:7" ht="15.75" customHeight="1" x14ac:dyDescent="0.25">
      <c r="A5" s="109" t="s">
        <v>1</v>
      </c>
      <c r="B5" s="207" t="s">
        <v>76</v>
      </c>
      <c r="C5" s="208"/>
      <c r="D5" s="208"/>
      <c r="E5" s="208"/>
      <c r="F5" s="209"/>
      <c r="G5" s="112"/>
    </row>
    <row r="6" spans="1:7" ht="31.5" x14ac:dyDescent="0.25">
      <c r="A6" s="110"/>
      <c r="B6" s="5" t="s">
        <v>48</v>
      </c>
      <c r="C6" s="5" t="s">
        <v>49</v>
      </c>
      <c r="D6" s="5" t="s">
        <v>50</v>
      </c>
      <c r="E6" s="5" t="s">
        <v>51</v>
      </c>
      <c r="F6" s="5" t="s">
        <v>52</v>
      </c>
      <c r="G6" s="112"/>
    </row>
    <row r="7" spans="1:7" s="30" customFormat="1" ht="31.5" outlineLevel="1" x14ac:dyDescent="0.25">
      <c r="A7" s="124">
        <v>1</v>
      </c>
      <c r="B7" s="28" t="s">
        <v>143</v>
      </c>
      <c r="C7" s="28" t="s">
        <v>144</v>
      </c>
      <c r="D7" s="123" t="s">
        <v>158</v>
      </c>
      <c r="E7" s="126" t="s">
        <v>159</v>
      </c>
      <c r="F7" s="93" t="s">
        <v>160</v>
      </c>
      <c r="G7" s="72">
        <v>976.32</v>
      </c>
    </row>
    <row r="8" spans="1:7" s="30" customFormat="1" ht="110.25" outlineLevel="1" x14ac:dyDescent="0.25">
      <c r="A8" s="124">
        <v>2</v>
      </c>
      <c r="B8" s="28" t="s">
        <v>143</v>
      </c>
      <c r="C8" s="28" t="s">
        <v>144</v>
      </c>
      <c r="D8" s="123" t="s">
        <v>158</v>
      </c>
      <c r="E8" s="126" t="s">
        <v>159</v>
      </c>
      <c r="F8" s="93" t="s">
        <v>161</v>
      </c>
      <c r="G8" s="72">
        <v>259.7</v>
      </c>
    </row>
    <row r="9" spans="1:7" s="30" customFormat="1" ht="31.5" outlineLevel="1" x14ac:dyDescent="0.25">
      <c r="A9" s="124">
        <v>3</v>
      </c>
      <c r="B9" s="28" t="s">
        <v>143</v>
      </c>
      <c r="C9" s="28" t="s">
        <v>144</v>
      </c>
      <c r="D9" s="123" t="s">
        <v>158</v>
      </c>
      <c r="E9" s="126" t="s">
        <v>159</v>
      </c>
      <c r="F9" s="93" t="s">
        <v>162</v>
      </c>
      <c r="G9" s="72">
        <v>407.88</v>
      </c>
    </row>
    <row r="10" spans="1:7" s="30" customFormat="1" ht="31.5" outlineLevel="1" x14ac:dyDescent="0.25">
      <c r="A10" s="124">
        <v>4</v>
      </c>
      <c r="B10" s="28" t="s">
        <v>143</v>
      </c>
      <c r="C10" s="28" t="s">
        <v>144</v>
      </c>
      <c r="D10" s="123" t="s">
        <v>158</v>
      </c>
      <c r="E10" s="126" t="s">
        <v>159</v>
      </c>
      <c r="F10" s="93" t="s">
        <v>163</v>
      </c>
      <c r="G10" s="72">
        <v>9.8800000000000008</v>
      </c>
    </row>
    <row r="11" spans="1:7" s="30" customFormat="1" outlineLevel="1" x14ac:dyDescent="0.25">
      <c r="A11" s="124">
        <v>5</v>
      </c>
      <c r="B11" s="28" t="s">
        <v>143</v>
      </c>
      <c r="C11" s="28" t="s">
        <v>144</v>
      </c>
      <c r="D11" s="123" t="s">
        <v>145</v>
      </c>
      <c r="E11" s="29">
        <v>42284</v>
      </c>
      <c r="F11" s="93" t="s">
        <v>160</v>
      </c>
      <c r="G11" s="72">
        <v>314.62</v>
      </c>
    </row>
    <row r="12" spans="1:7" s="30" customFormat="1" ht="110.25" outlineLevel="1" x14ac:dyDescent="0.25">
      <c r="A12" s="124">
        <v>6</v>
      </c>
      <c r="B12" s="28" t="s">
        <v>143</v>
      </c>
      <c r="C12" s="28" t="s">
        <v>144</v>
      </c>
      <c r="D12" s="123" t="s">
        <v>145</v>
      </c>
      <c r="E12" s="29">
        <v>42284</v>
      </c>
      <c r="F12" s="93" t="s">
        <v>161</v>
      </c>
      <c r="G12" s="72">
        <v>83.69</v>
      </c>
    </row>
    <row r="13" spans="1:7" s="30" customFormat="1" ht="31.5" outlineLevel="1" x14ac:dyDescent="0.25">
      <c r="A13" s="124">
        <v>7</v>
      </c>
      <c r="B13" s="28" t="s">
        <v>143</v>
      </c>
      <c r="C13" s="28" t="s">
        <v>144</v>
      </c>
      <c r="D13" s="123" t="s">
        <v>145</v>
      </c>
      <c r="E13" s="29">
        <v>42284</v>
      </c>
      <c r="F13" s="93" t="s">
        <v>162</v>
      </c>
      <c r="G13" s="72">
        <v>131.44999999999999</v>
      </c>
    </row>
    <row r="14" spans="1:7" s="30" customFormat="1" ht="31.5" outlineLevel="1" x14ac:dyDescent="0.25">
      <c r="A14" s="124">
        <v>8</v>
      </c>
      <c r="B14" s="28" t="s">
        <v>143</v>
      </c>
      <c r="C14" s="28" t="s">
        <v>144</v>
      </c>
      <c r="D14" s="123" t="s">
        <v>145</v>
      </c>
      <c r="E14" s="29">
        <v>42284</v>
      </c>
      <c r="F14" s="93" t="s">
        <v>163</v>
      </c>
      <c r="G14" s="72">
        <v>3.19</v>
      </c>
    </row>
    <row r="15" spans="1:7" s="30" customFormat="1" outlineLevel="1" x14ac:dyDescent="0.25">
      <c r="A15" s="124">
        <v>9</v>
      </c>
      <c r="B15" s="28" t="s">
        <v>143</v>
      </c>
      <c r="C15" s="28" t="s">
        <v>144</v>
      </c>
      <c r="D15" s="123" t="s">
        <v>146</v>
      </c>
      <c r="E15" s="29">
        <v>42314</v>
      </c>
      <c r="F15" s="93" t="s">
        <v>160</v>
      </c>
      <c r="G15" s="72">
        <v>314.63</v>
      </c>
    </row>
    <row r="16" spans="1:7" s="30" customFormat="1" ht="110.25" outlineLevel="1" x14ac:dyDescent="0.25">
      <c r="A16" s="124">
        <v>10</v>
      </c>
      <c r="B16" s="28" t="s">
        <v>143</v>
      </c>
      <c r="C16" s="28" t="s">
        <v>144</v>
      </c>
      <c r="D16" s="123" t="s">
        <v>146</v>
      </c>
      <c r="E16" s="29">
        <v>42314</v>
      </c>
      <c r="F16" s="93" t="s">
        <v>161</v>
      </c>
      <c r="G16" s="72">
        <v>83.69</v>
      </c>
    </row>
    <row r="17" spans="1:7" s="30" customFormat="1" ht="31.5" outlineLevel="1" x14ac:dyDescent="0.25">
      <c r="A17" s="124">
        <v>11</v>
      </c>
      <c r="B17" s="28" t="s">
        <v>143</v>
      </c>
      <c r="C17" s="28" t="s">
        <v>144</v>
      </c>
      <c r="D17" s="123" t="s">
        <v>146</v>
      </c>
      <c r="E17" s="29">
        <v>42314</v>
      </c>
      <c r="F17" s="93" t="s">
        <v>162</v>
      </c>
      <c r="G17" s="72">
        <v>131.44999999999999</v>
      </c>
    </row>
    <row r="18" spans="1:7" s="30" customFormat="1" ht="31.5" outlineLevel="1" x14ac:dyDescent="0.25">
      <c r="A18" s="124">
        <v>12</v>
      </c>
      <c r="B18" s="28" t="s">
        <v>143</v>
      </c>
      <c r="C18" s="28" t="s">
        <v>144</v>
      </c>
      <c r="D18" s="123" t="s">
        <v>164</v>
      </c>
      <c r="E18" s="29">
        <v>42314</v>
      </c>
      <c r="F18" s="93" t="s">
        <v>163</v>
      </c>
      <c r="G18" s="72">
        <v>3.19</v>
      </c>
    </row>
    <row r="19" spans="1:7" s="30" customFormat="1" outlineLevel="1" x14ac:dyDescent="0.25">
      <c r="A19" s="124">
        <v>13</v>
      </c>
      <c r="B19" s="28" t="s">
        <v>143</v>
      </c>
      <c r="C19" s="28" t="s">
        <v>144</v>
      </c>
      <c r="D19" s="123" t="s">
        <v>147</v>
      </c>
      <c r="E19" s="29">
        <v>42345</v>
      </c>
      <c r="F19" s="93" t="s">
        <v>160</v>
      </c>
      <c r="G19" s="72">
        <v>314.62</v>
      </c>
    </row>
    <row r="20" spans="1:7" s="30" customFormat="1" ht="110.25" outlineLevel="1" x14ac:dyDescent="0.25">
      <c r="A20" s="124">
        <v>14</v>
      </c>
      <c r="B20" s="28" t="s">
        <v>143</v>
      </c>
      <c r="C20" s="28" t="s">
        <v>144</v>
      </c>
      <c r="D20" s="123" t="s">
        <v>147</v>
      </c>
      <c r="E20" s="29">
        <v>42345</v>
      </c>
      <c r="F20" s="93" t="s">
        <v>161</v>
      </c>
      <c r="G20" s="72">
        <v>83.69</v>
      </c>
    </row>
    <row r="21" spans="1:7" s="30" customFormat="1" ht="31.5" outlineLevel="1" x14ac:dyDescent="0.25">
      <c r="A21" s="124">
        <v>15</v>
      </c>
      <c r="B21" s="28" t="s">
        <v>143</v>
      </c>
      <c r="C21" s="28" t="s">
        <v>144</v>
      </c>
      <c r="D21" s="123" t="s">
        <v>147</v>
      </c>
      <c r="E21" s="29">
        <v>42345</v>
      </c>
      <c r="F21" s="93" t="s">
        <v>162</v>
      </c>
      <c r="G21" s="72">
        <v>131.44999999999999</v>
      </c>
    </row>
    <row r="22" spans="1:7" s="30" customFormat="1" ht="31.5" outlineLevel="1" x14ac:dyDescent="0.25">
      <c r="A22" s="124">
        <v>16</v>
      </c>
      <c r="B22" s="28" t="s">
        <v>143</v>
      </c>
      <c r="C22" s="28" t="s">
        <v>144</v>
      </c>
      <c r="D22" s="123" t="s">
        <v>147</v>
      </c>
      <c r="E22" s="29">
        <v>42345</v>
      </c>
      <c r="F22" s="93" t="s">
        <v>163</v>
      </c>
      <c r="G22" s="72">
        <v>3.19</v>
      </c>
    </row>
    <row r="23" spans="1:7" s="30" customFormat="1" outlineLevel="1" x14ac:dyDescent="0.25">
      <c r="A23" s="124">
        <v>17</v>
      </c>
      <c r="B23" s="28" t="s">
        <v>143</v>
      </c>
      <c r="C23" s="28" t="s">
        <v>144</v>
      </c>
      <c r="D23" s="123" t="s">
        <v>148</v>
      </c>
      <c r="E23" s="29">
        <v>42376</v>
      </c>
      <c r="F23" s="93" t="s">
        <v>160</v>
      </c>
      <c r="G23" s="72">
        <v>315.39999999999998</v>
      </c>
    </row>
    <row r="24" spans="1:7" s="30" customFormat="1" ht="110.25" outlineLevel="1" x14ac:dyDescent="0.25">
      <c r="A24" s="124">
        <v>18</v>
      </c>
      <c r="B24" s="28" t="s">
        <v>143</v>
      </c>
      <c r="C24" s="28" t="s">
        <v>144</v>
      </c>
      <c r="D24" s="123" t="s">
        <v>148</v>
      </c>
      <c r="E24" s="29">
        <v>42376</v>
      </c>
      <c r="F24" s="93" t="s">
        <v>161</v>
      </c>
      <c r="G24" s="72">
        <v>82.92</v>
      </c>
    </row>
    <row r="25" spans="1:7" s="30" customFormat="1" ht="31.5" outlineLevel="1" x14ac:dyDescent="0.25">
      <c r="A25" s="124">
        <v>19</v>
      </c>
      <c r="B25" s="28" t="s">
        <v>143</v>
      </c>
      <c r="C25" s="28" t="s">
        <v>144</v>
      </c>
      <c r="D25" s="123" t="s">
        <v>148</v>
      </c>
      <c r="E25" s="29">
        <v>42376</v>
      </c>
      <c r="F25" s="93" t="s">
        <v>162</v>
      </c>
      <c r="G25" s="72">
        <v>131.44999999999999</v>
      </c>
    </row>
    <row r="26" spans="1:7" s="30" customFormat="1" ht="31.5" outlineLevel="1" x14ac:dyDescent="0.25">
      <c r="A26" s="124">
        <v>20</v>
      </c>
      <c r="B26" s="28" t="s">
        <v>143</v>
      </c>
      <c r="C26" s="28" t="s">
        <v>144</v>
      </c>
      <c r="D26" s="123" t="s">
        <v>148</v>
      </c>
      <c r="E26" s="29">
        <v>42376</v>
      </c>
      <c r="F26" s="125" t="s">
        <v>163</v>
      </c>
      <c r="G26" s="72">
        <v>3.19</v>
      </c>
    </row>
    <row r="27" spans="1:7" s="30" customFormat="1" x14ac:dyDescent="0.25">
      <c r="A27" s="113" t="s">
        <v>135</v>
      </c>
      <c r="B27" s="114"/>
      <c r="C27" s="114"/>
      <c r="D27" s="114"/>
      <c r="E27" s="114"/>
      <c r="F27" s="115"/>
      <c r="G27" s="84">
        <f>SUM(G7:G26)</f>
        <v>3785.6</v>
      </c>
    </row>
    <row r="28" spans="1:7" s="30" customFormat="1" hidden="1" outlineLevel="1" x14ac:dyDescent="0.25">
      <c r="A28" s="28">
        <v>1</v>
      </c>
      <c r="B28" s="28" t="s">
        <v>143</v>
      </c>
      <c r="C28" s="28" t="s">
        <v>144</v>
      </c>
      <c r="D28" s="123" t="s">
        <v>176</v>
      </c>
      <c r="E28" s="29">
        <v>42407</v>
      </c>
      <c r="F28" s="93" t="s">
        <v>160</v>
      </c>
      <c r="G28" s="72">
        <v>315.39999999999998</v>
      </c>
    </row>
    <row r="29" spans="1:7" s="30" customFormat="1" ht="110.25" hidden="1" outlineLevel="1" x14ac:dyDescent="0.25">
      <c r="A29" s="28">
        <v>2</v>
      </c>
      <c r="B29" s="28" t="s">
        <v>143</v>
      </c>
      <c r="C29" s="28" t="s">
        <v>144</v>
      </c>
      <c r="D29" s="123" t="s">
        <v>176</v>
      </c>
      <c r="E29" s="29">
        <v>42407</v>
      </c>
      <c r="F29" s="93" t="s">
        <v>161</v>
      </c>
      <c r="G29" s="72">
        <v>82.92</v>
      </c>
    </row>
    <row r="30" spans="1:7" s="30" customFormat="1" ht="31.5" hidden="1" outlineLevel="1" x14ac:dyDescent="0.25">
      <c r="A30" s="28">
        <v>3</v>
      </c>
      <c r="B30" s="28" t="s">
        <v>143</v>
      </c>
      <c r="C30" s="28" t="s">
        <v>144</v>
      </c>
      <c r="D30" s="123" t="s">
        <v>176</v>
      </c>
      <c r="E30" s="29">
        <v>42407</v>
      </c>
      <c r="F30" s="93" t="s">
        <v>162</v>
      </c>
      <c r="G30" s="72">
        <v>131.44999999999999</v>
      </c>
    </row>
    <row r="31" spans="1:7" s="30" customFormat="1" ht="31.5" hidden="1" outlineLevel="1" x14ac:dyDescent="0.25">
      <c r="A31" s="28">
        <v>4</v>
      </c>
      <c r="B31" s="28" t="s">
        <v>143</v>
      </c>
      <c r="C31" s="28" t="s">
        <v>144</v>
      </c>
      <c r="D31" s="123" t="s">
        <v>176</v>
      </c>
      <c r="E31" s="29">
        <v>42407</v>
      </c>
      <c r="F31" s="93" t="s">
        <v>163</v>
      </c>
      <c r="G31" s="72">
        <v>3.19</v>
      </c>
    </row>
    <row r="32" spans="1:7" s="30" customFormat="1" hidden="1" outlineLevel="1" x14ac:dyDescent="0.25">
      <c r="A32" s="28">
        <v>5</v>
      </c>
      <c r="B32" s="28" t="s">
        <v>143</v>
      </c>
      <c r="C32" s="28" t="s">
        <v>144</v>
      </c>
      <c r="D32" s="123" t="s">
        <v>177</v>
      </c>
      <c r="E32" s="29">
        <v>42436</v>
      </c>
      <c r="F32" s="93" t="s">
        <v>160</v>
      </c>
      <c r="G32" s="72">
        <v>315.39999999999998</v>
      </c>
    </row>
    <row r="33" spans="1:7" s="30" customFormat="1" ht="110.25" hidden="1" outlineLevel="1" x14ac:dyDescent="0.25">
      <c r="A33" s="28">
        <v>6</v>
      </c>
      <c r="B33" s="28" t="s">
        <v>143</v>
      </c>
      <c r="C33" s="28" t="s">
        <v>144</v>
      </c>
      <c r="D33" s="123" t="s">
        <v>177</v>
      </c>
      <c r="E33" s="29">
        <v>42436</v>
      </c>
      <c r="F33" s="93" t="s">
        <v>161</v>
      </c>
      <c r="G33" s="72">
        <v>82.92</v>
      </c>
    </row>
    <row r="34" spans="1:7" s="30" customFormat="1" ht="31.5" hidden="1" outlineLevel="1" x14ac:dyDescent="0.25">
      <c r="A34" s="28">
        <v>7</v>
      </c>
      <c r="B34" s="28" t="s">
        <v>143</v>
      </c>
      <c r="C34" s="28" t="s">
        <v>144</v>
      </c>
      <c r="D34" s="123" t="s">
        <v>177</v>
      </c>
      <c r="E34" s="29">
        <v>42436</v>
      </c>
      <c r="F34" s="93" t="s">
        <v>162</v>
      </c>
      <c r="G34" s="72">
        <v>131.44999999999999</v>
      </c>
    </row>
    <row r="35" spans="1:7" s="30" customFormat="1" ht="31.5" hidden="1" outlineLevel="1" x14ac:dyDescent="0.25">
      <c r="A35" s="28">
        <v>8</v>
      </c>
      <c r="B35" s="28" t="s">
        <v>143</v>
      </c>
      <c r="C35" s="28" t="s">
        <v>144</v>
      </c>
      <c r="D35" s="123" t="s">
        <v>177</v>
      </c>
      <c r="E35" s="29">
        <v>42436</v>
      </c>
      <c r="F35" s="93" t="s">
        <v>163</v>
      </c>
      <c r="G35" s="72">
        <v>3.19</v>
      </c>
    </row>
    <row r="36" spans="1:7" s="30" customFormat="1" hidden="1" outlineLevel="1" x14ac:dyDescent="0.25">
      <c r="A36" s="28">
        <v>9</v>
      </c>
      <c r="B36" s="28" t="s">
        <v>143</v>
      </c>
      <c r="C36" s="28" t="s">
        <v>144</v>
      </c>
      <c r="D36" s="123" t="s">
        <v>178</v>
      </c>
      <c r="E36" s="29">
        <v>42467</v>
      </c>
      <c r="F36" s="93" t="s">
        <v>160</v>
      </c>
      <c r="G36" s="72">
        <v>315.39999999999998</v>
      </c>
    </row>
    <row r="37" spans="1:7" s="30" customFormat="1" ht="110.25" hidden="1" outlineLevel="1" x14ac:dyDescent="0.25">
      <c r="A37" s="28">
        <v>10</v>
      </c>
      <c r="B37" s="28" t="s">
        <v>143</v>
      </c>
      <c r="C37" s="28" t="s">
        <v>144</v>
      </c>
      <c r="D37" s="123" t="s">
        <v>178</v>
      </c>
      <c r="E37" s="29">
        <v>42467</v>
      </c>
      <c r="F37" s="93" t="s">
        <v>161</v>
      </c>
      <c r="G37" s="72">
        <v>82.92</v>
      </c>
    </row>
    <row r="38" spans="1:7" s="30" customFormat="1" ht="31.5" hidden="1" outlineLevel="1" x14ac:dyDescent="0.25">
      <c r="A38" s="28">
        <v>11</v>
      </c>
      <c r="B38" s="28" t="s">
        <v>143</v>
      </c>
      <c r="C38" s="28" t="s">
        <v>144</v>
      </c>
      <c r="D38" s="123" t="s">
        <v>178</v>
      </c>
      <c r="E38" s="29">
        <v>42467</v>
      </c>
      <c r="F38" s="93" t="s">
        <v>162</v>
      </c>
      <c r="G38" s="72">
        <v>131.44999999999999</v>
      </c>
    </row>
    <row r="39" spans="1:7" s="30" customFormat="1" ht="31.5" hidden="1" outlineLevel="1" x14ac:dyDescent="0.25">
      <c r="A39" s="28">
        <v>12</v>
      </c>
      <c r="B39" s="28" t="s">
        <v>143</v>
      </c>
      <c r="C39" s="28" t="s">
        <v>144</v>
      </c>
      <c r="D39" s="123" t="s">
        <v>178</v>
      </c>
      <c r="E39" s="29">
        <v>42467</v>
      </c>
      <c r="F39" s="93" t="s">
        <v>163</v>
      </c>
      <c r="G39" s="72">
        <v>3.19</v>
      </c>
    </row>
    <row r="40" spans="1:7" s="30" customFormat="1" hidden="1" outlineLevel="1" x14ac:dyDescent="0.25">
      <c r="A40" s="28">
        <v>13</v>
      </c>
      <c r="B40" s="28" t="s">
        <v>143</v>
      </c>
      <c r="C40" s="28" t="s">
        <v>144</v>
      </c>
      <c r="D40" s="123" t="s">
        <v>179</v>
      </c>
      <c r="E40" s="29">
        <v>42496</v>
      </c>
      <c r="F40" s="93" t="s">
        <v>160</v>
      </c>
      <c r="G40" s="72">
        <v>315.39999999999998</v>
      </c>
    </row>
    <row r="41" spans="1:7" s="30" customFormat="1" ht="110.25" hidden="1" outlineLevel="1" x14ac:dyDescent="0.25">
      <c r="A41" s="28">
        <v>14</v>
      </c>
      <c r="B41" s="28" t="s">
        <v>143</v>
      </c>
      <c r="C41" s="28" t="s">
        <v>144</v>
      </c>
      <c r="D41" s="123" t="s">
        <v>179</v>
      </c>
      <c r="E41" s="29">
        <v>42496</v>
      </c>
      <c r="F41" s="93" t="s">
        <v>161</v>
      </c>
      <c r="G41" s="72">
        <v>82.92</v>
      </c>
    </row>
    <row r="42" spans="1:7" s="30" customFormat="1" ht="31.5" hidden="1" outlineLevel="1" x14ac:dyDescent="0.25">
      <c r="A42" s="28">
        <v>15</v>
      </c>
      <c r="B42" s="28" t="s">
        <v>143</v>
      </c>
      <c r="C42" s="28" t="s">
        <v>144</v>
      </c>
      <c r="D42" s="123" t="s">
        <v>179</v>
      </c>
      <c r="E42" s="29">
        <v>42496</v>
      </c>
      <c r="F42" s="93" t="s">
        <v>162</v>
      </c>
      <c r="G42" s="72">
        <v>131.44999999999999</v>
      </c>
    </row>
    <row r="43" spans="1:7" s="30" customFormat="1" ht="31.5" hidden="1" outlineLevel="1" x14ac:dyDescent="0.25">
      <c r="A43" s="28">
        <v>16</v>
      </c>
      <c r="B43" s="28" t="s">
        <v>143</v>
      </c>
      <c r="C43" s="28" t="s">
        <v>144</v>
      </c>
      <c r="D43" s="123" t="s">
        <v>179</v>
      </c>
      <c r="E43" s="29">
        <v>42496</v>
      </c>
      <c r="F43" s="93" t="s">
        <v>163</v>
      </c>
      <c r="G43" s="72">
        <v>3.19</v>
      </c>
    </row>
    <row r="44" spans="1:7" s="30" customFormat="1" hidden="1" outlineLevel="1" x14ac:dyDescent="0.25">
      <c r="A44" s="28">
        <v>17</v>
      </c>
      <c r="B44" s="28" t="s">
        <v>143</v>
      </c>
      <c r="C44" s="28" t="s">
        <v>144</v>
      </c>
      <c r="D44" s="123" t="s">
        <v>180</v>
      </c>
      <c r="E44" s="29">
        <v>42528</v>
      </c>
      <c r="F44" s="93" t="s">
        <v>160</v>
      </c>
      <c r="G44" s="72">
        <v>315.39999999999998</v>
      </c>
    </row>
    <row r="45" spans="1:7" s="30" customFormat="1" ht="110.25" hidden="1" outlineLevel="1" x14ac:dyDescent="0.25">
      <c r="A45" s="28">
        <v>18</v>
      </c>
      <c r="B45" s="28" t="s">
        <v>143</v>
      </c>
      <c r="C45" s="28" t="s">
        <v>144</v>
      </c>
      <c r="D45" s="123" t="s">
        <v>180</v>
      </c>
      <c r="E45" s="29">
        <v>42528</v>
      </c>
      <c r="F45" s="93" t="s">
        <v>161</v>
      </c>
      <c r="G45" s="72">
        <v>82.92</v>
      </c>
    </row>
    <row r="46" spans="1:7" s="30" customFormat="1" ht="31.5" hidden="1" outlineLevel="1" x14ac:dyDescent="0.25">
      <c r="A46" s="28">
        <v>19</v>
      </c>
      <c r="B46" s="28" t="s">
        <v>143</v>
      </c>
      <c r="C46" s="28" t="s">
        <v>144</v>
      </c>
      <c r="D46" s="123" t="s">
        <v>180</v>
      </c>
      <c r="E46" s="29">
        <v>42528</v>
      </c>
      <c r="F46" s="93" t="s">
        <v>162</v>
      </c>
      <c r="G46" s="72">
        <v>131.44999999999999</v>
      </c>
    </row>
    <row r="47" spans="1:7" s="30" customFormat="1" ht="31.5" hidden="1" outlineLevel="1" x14ac:dyDescent="0.25">
      <c r="A47" s="28">
        <v>20</v>
      </c>
      <c r="B47" s="28" t="s">
        <v>143</v>
      </c>
      <c r="C47" s="28" t="s">
        <v>144</v>
      </c>
      <c r="D47" s="123" t="s">
        <v>180</v>
      </c>
      <c r="E47" s="29">
        <v>42528</v>
      </c>
      <c r="F47" s="125" t="s">
        <v>163</v>
      </c>
      <c r="G47" s="72">
        <v>3.19</v>
      </c>
    </row>
    <row r="48" spans="1:7" s="30" customFormat="1" hidden="1" outlineLevel="1" x14ac:dyDescent="0.25">
      <c r="A48" s="28">
        <v>21</v>
      </c>
      <c r="B48" s="28" t="s">
        <v>143</v>
      </c>
      <c r="C48" s="28" t="s">
        <v>144</v>
      </c>
      <c r="D48" s="123" t="s">
        <v>181</v>
      </c>
      <c r="E48" s="29">
        <v>42558</v>
      </c>
      <c r="F48" s="93" t="s">
        <v>160</v>
      </c>
      <c r="G48" s="72">
        <v>315.39999999999998</v>
      </c>
    </row>
    <row r="49" spans="1:7" s="30" customFormat="1" ht="110.25" hidden="1" outlineLevel="1" x14ac:dyDescent="0.25">
      <c r="A49" s="28">
        <v>22</v>
      </c>
      <c r="B49" s="28" t="s">
        <v>143</v>
      </c>
      <c r="C49" s="28" t="s">
        <v>144</v>
      </c>
      <c r="D49" s="123" t="s">
        <v>181</v>
      </c>
      <c r="E49" s="29">
        <v>42558</v>
      </c>
      <c r="F49" s="93" t="s">
        <v>161</v>
      </c>
      <c r="G49" s="72">
        <v>82.92</v>
      </c>
    </row>
    <row r="50" spans="1:7" s="30" customFormat="1" ht="31.5" hidden="1" outlineLevel="1" x14ac:dyDescent="0.25">
      <c r="A50" s="28">
        <v>23</v>
      </c>
      <c r="B50" s="28" t="s">
        <v>143</v>
      </c>
      <c r="C50" s="28" t="s">
        <v>144</v>
      </c>
      <c r="D50" s="123" t="s">
        <v>181</v>
      </c>
      <c r="E50" s="29">
        <v>42558</v>
      </c>
      <c r="F50" s="93" t="s">
        <v>162</v>
      </c>
      <c r="G50" s="72">
        <v>131.44999999999999</v>
      </c>
    </row>
    <row r="51" spans="1:7" s="30" customFormat="1" ht="31.5" hidden="1" outlineLevel="1" x14ac:dyDescent="0.25">
      <c r="A51" s="28">
        <v>24</v>
      </c>
      <c r="B51" s="28" t="s">
        <v>143</v>
      </c>
      <c r="C51" s="28" t="s">
        <v>144</v>
      </c>
      <c r="D51" s="123" t="s">
        <v>181</v>
      </c>
      <c r="E51" s="29">
        <v>42558</v>
      </c>
      <c r="F51" s="125" t="s">
        <v>163</v>
      </c>
      <c r="G51" s="72">
        <v>3.19</v>
      </c>
    </row>
    <row r="52" spans="1:7" s="30" customFormat="1" collapsed="1" x14ac:dyDescent="0.25">
      <c r="A52" s="113" t="s">
        <v>136</v>
      </c>
      <c r="B52" s="114"/>
      <c r="C52" s="114"/>
      <c r="D52" s="114"/>
      <c r="E52" s="114"/>
      <c r="F52" s="115"/>
      <c r="G52" s="84">
        <f>SUM(G28:G51)</f>
        <v>3197.76</v>
      </c>
    </row>
    <row r="53" spans="1:7" s="30" customFormat="1" outlineLevel="1" x14ac:dyDescent="0.25">
      <c r="A53" s="28">
        <v>1</v>
      </c>
      <c r="B53" s="28" t="s">
        <v>143</v>
      </c>
      <c r="C53" s="28" t="s">
        <v>144</v>
      </c>
      <c r="D53" s="123" t="s">
        <v>211</v>
      </c>
      <c r="E53" s="29">
        <v>42587</v>
      </c>
      <c r="F53" s="93" t="s">
        <v>160</v>
      </c>
      <c r="G53" s="72">
        <v>315.39999999999998</v>
      </c>
    </row>
    <row r="54" spans="1:7" s="30" customFormat="1" ht="110.25" outlineLevel="1" x14ac:dyDescent="0.25">
      <c r="A54" s="28">
        <v>2</v>
      </c>
      <c r="B54" s="28" t="s">
        <v>143</v>
      </c>
      <c r="C54" s="28" t="s">
        <v>144</v>
      </c>
      <c r="D54" s="123" t="s">
        <v>211</v>
      </c>
      <c r="E54" s="29">
        <v>42587</v>
      </c>
      <c r="F54" s="93" t="s">
        <v>161</v>
      </c>
      <c r="G54" s="72">
        <v>82.92</v>
      </c>
    </row>
    <row r="55" spans="1:7" s="30" customFormat="1" ht="31.5" outlineLevel="1" x14ac:dyDescent="0.25">
      <c r="A55" s="28">
        <v>3</v>
      </c>
      <c r="B55" s="28" t="s">
        <v>143</v>
      </c>
      <c r="C55" s="28" t="s">
        <v>144</v>
      </c>
      <c r="D55" s="123" t="s">
        <v>211</v>
      </c>
      <c r="E55" s="29">
        <v>42587</v>
      </c>
      <c r="F55" s="93" t="s">
        <v>162</v>
      </c>
      <c r="G55" s="72">
        <v>131.44999999999999</v>
      </c>
    </row>
    <row r="56" spans="1:7" s="30" customFormat="1" ht="31.5" outlineLevel="1" x14ac:dyDescent="0.25">
      <c r="A56" s="28">
        <v>4</v>
      </c>
      <c r="B56" s="28" t="s">
        <v>143</v>
      </c>
      <c r="C56" s="28" t="s">
        <v>144</v>
      </c>
      <c r="D56" s="123" t="s">
        <v>211</v>
      </c>
      <c r="E56" s="29">
        <v>42587</v>
      </c>
      <c r="F56" s="93" t="s">
        <v>163</v>
      </c>
      <c r="G56" s="72">
        <v>3.19</v>
      </c>
    </row>
    <row r="57" spans="1:7" s="30" customFormat="1" outlineLevel="1" x14ac:dyDescent="0.25">
      <c r="A57" s="28">
        <v>5</v>
      </c>
      <c r="B57" s="28" t="s">
        <v>143</v>
      </c>
      <c r="C57" s="28" t="s">
        <v>144</v>
      </c>
      <c r="D57" s="123" t="s">
        <v>212</v>
      </c>
      <c r="E57" s="29">
        <v>42620</v>
      </c>
      <c r="F57" s="93" t="s">
        <v>160</v>
      </c>
      <c r="G57" s="72">
        <v>315.39999999999998</v>
      </c>
    </row>
    <row r="58" spans="1:7" s="30" customFormat="1" ht="110.25" outlineLevel="1" x14ac:dyDescent="0.25">
      <c r="A58" s="28">
        <v>6</v>
      </c>
      <c r="B58" s="28" t="s">
        <v>143</v>
      </c>
      <c r="C58" s="28" t="s">
        <v>144</v>
      </c>
      <c r="D58" s="123" t="s">
        <v>212</v>
      </c>
      <c r="E58" s="29">
        <v>42620</v>
      </c>
      <c r="F58" s="93" t="s">
        <v>161</v>
      </c>
      <c r="G58" s="72">
        <v>82.92</v>
      </c>
    </row>
    <row r="59" spans="1:7" s="30" customFormat="1" ht="31.5" outlineLevel="1" x14ac:dyDescent="0.25">
      <c r="A59" s="28">
        <v>7</v>
      </c>
      <c r="B59" s="28" t="s">
        <v>143</v>
      </c>
      <c r="C59" s="28" t="s">
        <v>144</v>
      </c>
      <c r="D59" s="123" t="s">
        <v>212</v>
      </c>
      <c r="E59" s="29">
        <v>42620</v>
      </c>
      <c r="F59" s="93" t="s">
        <v>162</v>
      </c>
      <c r="G59" s="72">
        <v>131.44</v>
      </c>
    </row>
    <row r="60" spans="1:7" s="30" customFormat="1" ht="31.5" outlineLevel="1" x14ac:dyDescent="0.25">
      <c r="A60" s="28">
        <v>8</v>
      </c>
      <c r="B60" s="28" t="s">
        <v>143</v>
      </c>
      <c r="C60" s="28" t="s">
        <v>144</v>
      </c>
      <c r="D60" s="123" t="s">
        <v>212</v>
      </c>
      <c r="E60" s="29">
        <v>42620</v>
      </c>
      <c r="F60" s="93" t="s">
        <v>163</v>
      </c>
      <c r="G60" s="72">
        <v>3.19</v>
      </c>
    </row>
    <row r="61" spans="1:7" s="30" customFormat="1" outlineLevel="1" x14ac:dyDescent="0.25">
      <c r="A61" s="28">
        <v>9</v>
      </c>
      <c r="B61" s="132" t="s">
        <v>143</v>
      </c>
      <c r="C61" s="132" t="s">
        <v>144</v>
      </c>
      <c r="D61" s="133" t="s">
        <v>213</v>
      </c>
      <c r="E61" s="134">
        <v>42650</v>
      </c>
      <c r="F61" s="135" t="s">
        <v>160</v>
      </c>
      <c r="G61" s="141">
        <v>328.65</v>
      </c>
    </row>
    <row r="62" spans="1:7" s="30" customFormat="1" ht="110.25" outlineLevel="1" x14ac:dyDescent="0.25">
      <c r="A62" s="28">
        <v>10</v>
      </c>
      <c r="B62" s="132" t="s">
        <v>143</v>
      </c>
      <c r="C62" s="132" t="s">
        <v>144</v>
      </c>
      <c r="D62" s="133" t="s">
        <v>213</v>
      </c>
      <c r="E62" s="134">
        <v>42650</v>
      </c>
      <c r="F62" s="135" t="s">
        <v>161</v>
      </c>
      <c r="G62" s="143">
        <v>86.85</v>
      </c>
    </row>
    <row r="63" spans="1:7" s="30" customFormat="1" ht="31.5" outlineLevel="1" x14ac:dyDescent="0.25">
      <c r="A63" s="28">
        <v>11</v>
      </c>
      <c r="B63" s="132" t="s">
        <v>143</v>
      </c>
      <c r="C63" s="132" t="s">
        <v>144</v>
      </c>
      <c r="D63" s="133" t="s">
        <v>213</v>
      </c>
      <c r="E63" s="134">
        <v>42650</v>
      </c>
      <c r="F63" s="135" t="s">
        <v>162</v>
      </c>
      <c r="G63" s="143">
        <v>137.11000000000001</v>
      </c>
    </row>
    <row r="64" spans="1:7" s="30" customFormat="1" ht="31.5" outlineLevel="1" x14ac:dyDescent="0.25">
      <c r="A64" s="28">
        <v>12</v>
      </c>
      <c r="B64" s="132" t="s">
        <v>143</v>
      </c>
      <c r="C64" s="132" t="s">
        <v>144</v>
      </c>
      <c r="D64" s="133" t="s">
        <v>213</v>
      </c>
      <c r="E64" s="134">
        <v>42650</v>
      </c>
      <c r="F64" s="135" t="s">
        <v>163</v>
      </c>
      <c r="G64" s="143">
        <v>3.32</v>
      </c>
    </row>
    <row r="65" spans="1:7" s="30" customFormat="1" outlineLevel="1" x14ac:dyDescent="0.25">
      <c r="A65" s="28">
        <v>13</v>
      </c>
      <c r="B65" s="142" t="s">
        <v>143</v>
      </c>
      <c r="C65" s="142" t="s">
        <v>144</v>
      </c>
      <c r="D65" s="138" t="s">
        <v>164</v>
      </c>
      <c r="E65" s="140">
        <v>42681</v>
      </c>
      <c r="F65" s="137" t="s">
        <v>160</v>
      </c>
      <c r="G65" s="141">
        <v>315.39999999999998</v>
      </c>
    </row>
    <row r="66" spans="1:7" s="30" customFormat="1" ht="110.25" outlineLevel="1" x14ac:dyDescent="0.25">
      <c r="A66" s="28">
        <v>14</v>
      </c>
      <c r="B66" s="142" t="s">
        <v>143</v>
      </c>
      <c r="C66" s="142" t="s">
        <v>144</v>
      </c>
      <c r="D66" s="138" t="s">
        <v>164</v>
      </c>
      <c r="E66" s="140">
        <v>42681</v>
      </c>
      <c r="F66" s="137" t="s">
        <v>161</v>
      </c>
      <c r="G66" s="141">
        <v>82.94</v>
      </c>
    </row>
    <row r="67" spans="1:7" s="30" customFormat="1" ht="31.5" outlineLevel="1" x14ac:dyDescent="0.25">
      <c r="A67" s="28">
        <v>15</v>
      </c>
      <c r="B67" s="142" t="s">
        <v>143</v>
      </c>
      <c r="C67" s="142" t="s">
        <v>144</v>
      </c>
      <c r="D67" s="138" t="s">
        <v>164</v>
      </c>
      <c r="E67" s="140">
        <v>42681</v>
      </c>
      <c r="F67" s="137" t="s">
        <v>162</v>
      </c>
      <c r="G67" s="141">
        <v>131.44999999999999</v>
      </c>
    </row>
    <row r="68" spans="1:7" s="30" customFormat="1" ht="31.5" outlineLevel="1" x14ac:dyDescent="0.25">
      <c r="A68" s="28">
        <v>16</v>
      </c>
      <c r="B68" s="142" t="s">
        <v>143</v>
      </c>
      <c r="C68" s="142" t="s">
        <v>144</v>
      </c>
      <c r="D68" s="138" t="s">
        <v>164</v>
      </c>
      <c r="E68" s="140">
        <v>42681</v>
      </c>
      <c r="F68" s="137" t="s">
        <v>163</v>
      </c>
      <c r="G68" s="141">
        <v>3.19</v>
      </c>
    </row>
    <row r="69" spans="1:7" s="30" customFormat="1" outlineLevel="1" x14ac:dyDescent="0.25">
      <c r="A69" s="28">
        <v>17</v>
      </c>
      <c r="B69" s="28" t="s">
        <v>143</v>
      </c>
      <c r="C69" s="28" t="s">
        <v>144</v>
      </c>
      <c r="D69" s="123" t="s">
        <v>214</v>
      </c>
      <c r="E69" s="29">
        <v>42711</v>
      </c>
      <c r="F69" s="93" t="s">
        <v>160</v>
      </c>
      <c r="G69" s="72">
        <v>315.39999999999998</v>
      </c>
    </row>
    <row r="70" spans="1:7" s="30" customFormat="1" ht="110.25" outlineLevel="1" x14ac:dyDescent="0.25">
      <c r="A70" s="28">
        <v>18</v>
      </c>
      <c r="B70" s="28" t="s">
        <v>143</v>
      </c>
      <c r="C70" s="28" t="s">
        <v>144</v>
      </c>
      <c r="D70" s="123" t="s">
        <v>214</v>
      </c>
      <c r="E70" s="29">
        <v>42711</v>
      </c>
      <c r="F70" s="93" t="s">
        <v>161</v>
      </c>
      <c r="G70" s="72">
        <v>82.92</v>
      </c>
    </row>
    <row r="71" spans="1:7" s="30" customFormat="1" ht="31.5" outlineLevel="1" x14ac:dyDescent="0.25">
      <c r="A71" s="28">
        <v>19</v>
      </c>
      <c r="B71" s="28" t="s">
        <v>143</v>
      </c>
      <c r="C71" s="28" t="s">
        <v>144</v>
      </c>
      <c r="D71" s="123" t="s">
        <v>214</v>
      </c>
      <c r="E71" s="29">
        <v>42711</v>
      </c>
      <c r="F71" s="93" t="s">
        <v>162</v>
      </c>
      <c r="G71" s="72">
        <v>131.44999999999999</v>
      </c>
    </row>
    <row r="72" spans="1:7" s="30" customFormat="1" ht="31.5" outlineLevel="1" x14ac:dyDescent="0.25">
      <c r="A72" s="28">
        <v>20</v>
      </c>
      <c r="B72" s="28" t="s">
        <v>143</v>
      </c>
      <c r="C72" s="28" t="s">
        <v>144</v>
      </c>
      <c r="D72" s="123" t="s">
        <v>214</v>
      </c>
      <c r="E72" s="29">
        <v>42711</v>
      </c>
      <c r="F72" s="93" t="s">
        <v>163</v>
      </c>
      <c r="G72" s="72">
        <v>3.19</v>
      </c>
    </row>
    <row r="73" spans="1:7" s="30" customFormat="1" outlineLevel="1" x14ac:dyDescent="0.25">
      <c r="A73" s="28">
        <v>21</v>
      </c>
      <c r="B73" s="28" t="s">
        <v>143</v>
      </c>
      <c r="C73" s="28" t="s">
        <v>144</v>
      </c>
      <c r="D73" s="123" t="s">
        <v>215</v>
      </c>
      <c r="E73" s="29">
        <v>42741</v>
      </c>
      <c r="F73" s="93" t="s">
        <v>160</v>
      </c>
      <c r="G73" s="141">
        <v>315.89999999999998</v>
      </c>
    </row>
    <row r="74" spans="1:7" s="30" customFormat="1" ht="110.25" outlineLevel="1" x14ac:dyDescent="0.25">
      <c r="A74" s="28">
        <v>22</v>
      </c>
      <c r="B74" s="28" t="s">
        <v>143</v>
      </c>
      <c r="C74" s="28" t="s">
        <v>144</v>
      </c>
      <c r="D74" s="123" t="s">
        <v>215</v>
      </c>
      <c r="E74" s="29">
        <v>42741</v>
      </c>
      <c r="F74" s="93" t="s">
        <v>161</v>
      </c>
      <c r="G74" s="141">
        <v>82.42</v>
      </c>
    </row>
    <row r="75" spans="1:7" s="30" customFormat="1" ht="31.5" outlineLevel="1" x14ac:dyDescent="0.25">
      <c r="A75" s="28">
        <v>23</v>
      </c>
      <c r="B75" s="28" t="s">
        <v>143</v>
      </c>
      <c r="C75" s="28" t="s">
        <v>144</v>
      </c>
      <c r="D75" s="123" t="s">
        <v>215</v>
      </c>
      <c r="E75" s="29">
        <v>42741</v>
      </c>
      <c r="F75" s="93" t="s">
        <v>162</v>
      </c>
      <c r="G75" s="141">
        <v>131.44999999999999</v>
      </c>
    </row>
    <row r="76" spans="1:7" s="30" customFormat="1" ht="31.5" outlineLevel="1" x14ac:dyDescent="0.25">
      <c r="A76" s="28">
        <v>24</v>
      </c>
      <c r="B76" s="28" t="s">
        <v>143</v>
      </c>
      <c r="C76" s="28" t="s">
        <v>144</v>
      </c>
      <c r="D76" s="123" t="s">
        <v>215</v>
      </c>
      <c r="E76" s="29">
        <v>42741</v>
      </c>
      <c r="F76" s="93" t="s">
        <v>163</v>
      </c>
      <c r="G76" s="141">
        <v>3.19</v>
      </c>
    </row>
    <row r="77" spans="1:7" x14ac:dyDescent="0.25">
      <c r="A77" s="113" t="s">
        <v>137</v>
      </c>
      <c r="B77" s="114"/>
      <c r="C77" s="114"/>
      <c r="D77" s="114"/>
      <c r="E77" s="114"/>
      <c r="F77" s="115"/>
      <c r="G77" s="83">
        <f>SUM(G53:G76)</f>
        <v>3220.74</v>
      </c>
    </row>
    <row r="78" spans="1:7" s="30" customFormat="1" x14ac:dyDescent="0.25">
      <c r="A78" s="28">
        <v>1</v>
      </c>
      <c r="B78" s="28" t="s">
        <v>143</v>
      </c>
      <c r="C78" s="28" t="s">
        <v>144</v>
      </c>
      <c r="D78" s="123" t="s">
        <v>262</v>
      </c>
      <c r="E78" s="29">
        <v>42773</v>
      </c>
      <c r="F78" s="93" t="s">
        <v>160</v>
      </c>
      <c r="G78" s="72">
        <v>315.89999999999998</v>
      </c>
    </row>
    <row r="79" spans="1:7" s="30" customFormat="1" ht="110.25" x14ac:dyDescent="0.25">
      <c r="A79" s="28">
        <v>2</v>
      </c>
      <c r="B79" s="28" t="s">
        <v>143</v>
      </c>
      <c r="C79" s="28" t="s">
        <v>144</v>
      </c>
      <c r="D79" s="123" t="s">
        <v>262</v>
      </c>
      <c r="E79" s="29">
        <v>42773</v>
      </c>
      <c r="F79" s="93" t="s">
        <v>161</v>
      </c>
      <c r="G79" s="72">
        <v>82.42</v>
      </c>
    </row>
    <row r="80" spans="1:7" s="30" customFormat="1" ht="31.5" x14ac:dyDescent="0.25">
      <c r="A80" s="28">
        <v>3</v>
      </c>
      <c r="B80" s="28" t="s">
        <v>143</v>
      </c>
      <c r="C80" s="28" t="s">
        <v>144</v>
      </c>
      <c r="D80" s="123" t="s">
        <v>262</v>
      </c>
      <c r="E80" s="29">
        <v>42773</v>
      </c>
      <c r="F80" s="93" t="s">
        <v>162</v>
      </c>
      <c r="G80" s="72">
        <v>131.44999999999999</v>
      </c>
    </row>
    <row r="81" spans="1:13" s="30" customFormat="1" ht="31.5" x14ac:dyDescent="0.25">
      <c r="A81" s="28">
        <v>4</v>
      </c>
      <c r="B81" s="28" t="s">
        <v>143</v>
      </c>
      <c r="C81" s="28" t="s">
        <v>144</v>
      </c>
      <c r="D81" s="123" t="s">
        <v>262</v>
      </c>
      <c r="E81" s="29">
        <v>42773</v>
      </c>
      <c r="F81" s="93" t="s">
        <v>163</v>
      </c>
      <c r="G81" s="72">
        <v>3.19</v>
      </c>
    </row>
    <row r="82" spans="1:13" s="30" customFormat="1" x14ac:dyDescent="0.25">
      <c r="A82" s="28">
        <v>5</v>
      </c>
      <c r="B82" s="28" t="s">
        <v>143</v>
      </c>
      <c r="C82" s="28" t="s">
        <v>144</v>
      </c>
      <c r="D82" s="123" t="s">
        <v>263</v>
      </c>
      <c r="E82" s="29">
        <v>42801</v>
      </c>
      <c r="F82" s="93" t="s">
        <v>160</v>
      </c>
      <c r="G82" s="72">
        <v>297.22000000000003</v>
      </c>
    </row>
    <row r="83" spans="1:13" s="30" customFormat="1" ht="110.25" x14ac:dyDescent="0.25">
      <c r="A83" s="28">
        <v>6</v>
      </c>
      <c r="B83" s="28" t="s">
        <v>143</v>
      </c>
      <c r="C83" s="28" t="s">
        <v>144</v>
      </c>
      <c r="D83" s="123" t="s">
        <v>263</v>
      </c>
      <c r="E83" s="29">
        <v>42801</v>
      </c>
      <c r="F83" s="93" t="s">
        <v>161</v>
      </c>
      <c r="G83" s="72">
        <v>76.900000000000006</v>
      </c>
      <c r="M83" s="151"/>
    </row>
    <row r="84" spans="1:13" s="30" customFormat="1" ht="31.5" x14ac:dyDescent="0.25">
      <c r="A84" s="28">
        <v>7</v>
      </c>
      <c r="B84" s="28" t="s">
        <v>143</v>
      </c>
      <c r="C84" s="28" t="s">
        <v>144</v>
      </c>
      <c r="D84" s="123" t="s">
        <v>263</v>
      </c>
      <c r="E84" s="29">
        <v>42801</v>
      </c>
      <c r="F84" s="93" t="s">
        <v>162</v>
      </c>
      <c r="G84" s="72">
        <v>123.46</v>
      </c>
    </row>
    <row r="85" spans="1:13" s="30" customFormat="1" ht="31.5" x14ac:dyDescent="0.25">
      <c r="A85" s="28">
        <v>8</v>
      </c>
      <c r="B85" s="28" t="s">
        <v>143</v>
      </c>
      <c r="C85" s="28" t="s">
        <v>144</v>
      </c>
      <c r="D85" s="123" t="s">
        <v>263</v>
      </c>
      <c r="E85" s="29">
        <v>42801</v>
      </c>
      <c r="F85" s="93" t="s">
        <v>163</v>
      </c>
      <c r="G85" s="72">
        <v>2.99</v>
      </c>
    </row>
    <row r="86" spans="1:13" s="30" customFormat="1" x14ac:dyDescent="0.25">
      <c r="A86" s="28">
        <v>9</v>
      </c>
      <c r="B86" s="28" t="s">
        <v>143</v>
      </c>
      <c r="C86" s="28" t="s">
        <v>144</v>
      </c>
      <c r="D86" s="123" t="s">
        <v>264</v>
      </c>
      <c r="E86" s="29">
        <v>42832</v>
      </c>
      <c r="F86" s="93" t="s">
        <v>160</v>
      </c>
      <c r="G86" s="72">
        <v>282.08</v>
      </c>
    </row>
    <row r="87" spans="1:13" s="30" customFormat="1" ht="110.25" x14ac:dyDescent="0.25">
      <c r="A87" s="28">
        <v>10</v>
      </c>
      <c r="B87" s="28" t="s">
        <v>143</v>
      </c>
      <c r="C87" s="28" t="s">
        <v>144</v>
      </c>
      <c r="D87" s="123" t="s">
        <v>264</v>
      </c>
      <c r="E87" s="29">
        <v>42832</v>
      </c>
      <c r="F87" s="93" t="s">
        <v>161</v>
      </c>
      <c r="G87" s="72">
        <v>72.41</v>
      </c>
    </row>
    <row r="88" spans="1:13" s="30" customFormat="1" ht="31.5" x14ac:dyDescent="0.25">
      <c r="A88" s="28">
        <v>11</v>
      </c>
      <c r="B88" s="28" t="s">
        <v>143</v>
      </c>
      <c r="C88" s="28" t="s">
        <v>144</v>
      </c>
      <c r="D88" s="123" t="s">
        <v>264</v>
      </c>
      <c r="E88" s="29">
        <v>42832</v>
      </c>
      <c r="F88" s="93" t="s">
        <v>162</v>
      </c>
      <c r="G88" s="72">
        <v>116.98</v>
      </c>
    </row>
    <row r="89" spans="1:13" s="30" customFormat="1" ht="31.5" x14ac:dyDescent="0.25">
      <c r="A89" s="28">
        <v>12</v>
      </c>
      <c r="B89" s="28" t="s">
        <v>143</v>
      </c>
      <c r="C89" s="28" t="s">
        <v>144</v>
      </c>
      <c r="D89" s="123" t="s">
        <v>264</v>
      </c>
      <c r="E89" s="29">
        <v>42832</v>
      </c>
      <c r="F89" s="93" t="s">
        <v>163</v>
      </c>
      <c r="G89" s="72">
        <v>2.84</v>
      </c>
    </row>
    <row r="90" spans="1:13" s="30" customFormat="1" x14ac:dyDescent="0.25">
      <c r="A90" s="28">
        <v>13</v>
      </c>
      <c r="B90" s="28" t="s">
        <v>143</v>
      </c>
      <c r="C90" s="28" t="s">
        <v>144</v>
      </c>
      <c r="D90" s="123" t="s">
        <v>265</v>
      </c>
      <c r="E90" s="29">
        <v>42860</v>
      </c>
      <c r="F90" s="93" t="s">
        <v>160</v>
      </c>
      <c r="G90" s="72">
        <v>309.35000000000002</v>
      </c>
    </row>
    <row r="91" spans="1:13" s="30" customFormat="1" ht="110.25" x14ac:dyDescent="0.25">
      <c r="A91" s="28">
        <v>14</v>
      </c>
      <c r="B91" s="28" t="s">
        <v>143</v>
      </c>
      <c r="C91" s="28" t="s">
        <v>144</v>
      </c>
      <c r="D91" s="123" t="s">
        <v>265</v>
      </c>
      <c r="E91" s="29">
        <v>42860</v>
      </c>
      <c r="F91" s="93" t="s">
        <v>161</v>
      </c>
      <c r="G91" s="72">
        <v>80.5</v>
      </c>
    </row>
    <row r="92" spans="1:13" s="30" customFormat="1" ht="31.5" x14ac:dyDescent="0.25">
      <c r="A92" s="28">
        <v>15</v>
      </c>
      <c r="B92" s="28" t="s">
        <v>143</v>
      </c>
      <c r="C92" s="28" t="s">
        <v>144</v>
      </c>
      <c r="D92" s="123" t="s">
        <v>265</v>
      </c>
      <c r="E92" s="29">
        <v>42860</v>
      </c>
      <c r="F92" s="93" t="s">
        <v>162</v>
      </c>
      <c r="G92" s="72">
        <v>128.65</v>
      </c>
    </row>
    <row r="93" spans="1:13" s="30" customFormat="1" ht="31.5" x14ac:dyDescent="0.25">
      <c r="A93" s="28">
        <v>16</v>
      </c>
      <c r="B93" s="28" t="s">
        <v>143</v>
      </c>
      <c r="C93" s="28" t="s">
        <v>144</v>
      </c>
      <c r="D93" s="123" t="s">
        <v>265</v>
      </c>
      <c r="E93" s="29">
        <v>42860</v>
      </c>
      <c r="F93" s="93" t="s">
        <v>163</v>
      </c>
      <c r="G93" s="72">
        <v>3.12</v>
      </c>
    </row>
    <row r="94" spans="1:13" s="30" customFormat="1" x14ac:dyDescent="0.25">
      <c r="A94" s="28">
        <v>17</v>
      </c>
      <c r="B94" s="28" t="s">
        <v>143</v>
      </c>
      <c r="C94" s="28" t="s">
        <v>144</v>
      </c>
      <c r="D94" s="123" t="s">
        <v>266</v>
      </c>
      <c r="E94" s="29">
        <v>42528</v>
      </c>
      <c r="F94" s="93" t="s">
        <v>160</v>
      </c>
      <c r="G94" s="72">
        <v>300.16000000000003</v>
      </c>
    </row>
    <row r="95" spans="1:13" s="30" customFormat="1" ht="110.25" x14ac:dyDescent="0.25">
      <c r="A95" s="28">
        <v>18</v>
      </c>
      <c r="B95" s="28" t="s">
        <v>143</v>
      </c>
      <c r="C95" s="28" t="s">
        <v>144</v>
      </c>
      <c r="D95" s="123" t="s">
        <v>266</v>
      </c>
      <c r="E95" s="29">
        <v>42528</v>
      </c>
      <c r="F95" s="93" t="s">
        <v>161</v>
      </c>
      <c r="G95" s="72">
        <v>77.72</v>
      </c>
    </row>
    <row r="96" spans="1:13" s="30" customFormat="1" ht="31.5" x14ac:dyDescent="0.25">
      <c r="A96" s="28">
        <v>19</v>
      </c>
      <c r="B96" s="28" t="s">
        <v>143</v>
      </c>
      <c r="C96" s="28" t="s">
        <v>144</v>
      </c>
      <c r="D96" s="123" t="s">
        <v>266</v>
      </c>
      <c r="E96" s="29">
        <v>42528</v>
      </c>
      <c r="F96" s="93" t="s">
        <v>162</v>
      </c>
      <c r="G96" s="72">
        <v>124.7</v>
      </c>
    </row>
    <row r="97" spans="1:7" s="30" customFormat="1" ht="31.5" x14ac:dyDescent="0.25">
      <c r="A97" s="28">
        <v>20</v>
      </c>
      <c r="B97" s="28" t="s">
        <v>143</v>
      </c>
      <c r="C97" s="28" t="s">
        <v>144</v>
      </c>
      <c r="D97" s="123" t="s">
        <v>266</v>
      </c>
      <c r="E97" s="29">
        <v>42528</v>
      </c>
      <c r="F97" s="93" t="s">
        <v>163</v>
      </c>
      <c r="G97" s="72">
        <v>3.02</v>
      </c>
    </row>
    <row r="98" spans="1:7" s="30" customFormat="1" x14ac:dyDescent="0.25">
      <c r="A98" s="28">
        <v>21</v>
      </c>
      <c r="B98" s="28" t="s">
        <v>143</v>
      </c>
      <c r="C98" s="28" t="s">
        <v>144</v>
      </c>
      <c r="D98" s="123" t="s">
        <v>267</v>
      </c>
      <c r="E98" s="29">
        <v>42923</v>
      </c>
      <c r="F98" s="93" t="s">
        <v>160</v>
      </c>
      <c r="G98" s="72">
        <v>310.52999999999997</v>
      </c>
    </row>
    <row r="99" spans="1:7" s="30" customFormat="1" ht="110.25" x14ac:dyDescent="0.25">
      <c r="A99" s="28">
        <v>22</v>
      </c>
      <c r="B99" s="28" t="s">
        <v>143</v>
      </c>
      <c r="C99" s="28" t="s">
        <v>144</v>
      </c>
      <c r="D99" s="123" t="s">
        <v>267</v>
      </c>
      <c r="E99" s="29">
        <v>42923</v>
      </c>
      <c r="F99" s="93" t="s">
        <v>161</v>
      </c>
      <c r="G99" s="72">
        <v>81.040000000000006</v>
      </c>
    </row>
    <row r="100" spans="1:7" s="30" customFormat="1" ht="31.5" x14ac:dyDescent="0.25">
      <c r="A100" s="28">
        <v>23</v>
      </c>
      <c r="B100" s="28" t="s">
        <v>143</v>
      </c>
      <c r="C100" s="28" t="s">
        <v>144</v>
      </c>
      <c r="D100" s="123" t="s">
        <v>267</v>
      </c>
      <c r="E100" s="29">
        <v>42923</v>
      </c>
      <c r="F100" s="93" t="s">
        <v>162</v>
      </c>
      <c r="G100" s="72">
        <v>129.22</v>
      </c>
    </row>
    <row r="101" spans="1:7" s="30" customFormat="1" ht="31.5" x14ac:dyDescent="0.25">
      <c r="A101" s="28">
        <v>24</v>
      </c>
      <c r="B101" s="28" t="s">
        <v>143</v>
      </c>
      <c r="C101" s="28" t="s">
        <v>144</v>
      </c>
      <c r="D101" s="123" t="s">
        <v>267</v>
      </c>
      <c r="E101" s="29">
        <v>42923</v>
      </c>
      <c r="F101" s="93" t="s">
        <v>163</v>
      </c>
      <c r="G101" s="72">
        <v>3.13</v>
      </c>
    </row>
    <row r="102" spans="1:7" s="30" customFormat="1" x14ac:dyDescent="0.25">
      <c r="A102" s="113" t="s">
        <v>138</v>
      </c>
      <c r="B102" s="114"/>
      <c r="C102" s="114"/>
      <c r="D102" s="114"/>
      <c r="E102" s="114"/>
      <c r="F102" s="115"/>
      <c r="G102" s="84">
        <f>SUM(G78:G101)</f>
        <v>3058.9799999999991</v>
      </c>
    </row>
    <row r="103" spans="1:7" x14ac:dyDescent="0.25">
      <c r="A103" s="28"/>
      <c r="B103" s="28"/>
      <c r="C103" s="28"/>
      <c r="D103" s="29"/>
      <c r="E103" s="29"/>
      <c r="F103" s="28"/>
      <c r="G103" s="72"/>
    </row>
    <row r="104" spans="1:7" x14ac:dyDescent="0.25">
      <c r="A104" s="28"/>
      <c r="B104" s="28"/>
      <c r="C104" s="28"/>
      <c r="D104" s="29"/>
      <c r="E104" s="28"/>
      <c r="F104" s="28"/>
      <c r="G104" s="72"/>
    </row>
    <row r="105" spans="1:7" x14ac:dyDescent="0.25">
      <c r="A105" s="28"/>
      <c r="B105" s="28"/>
      <c r="C105" s="28"/>
      <c r="D105" s="29"/>
      <c r="E105" s="28"/>
      <c r="F105" s="28"/>
      <c r="G105" s="72"/>
    </row>
    <row r="106" spans="1:7" x14ac:dyDescent="0.25">
      <c r="A106" s="28"/>
      <c r="B106" s="28"/>
      <c r="C106" s="28"/>
      <c r="D106" s="29"/>
      <c r="E106" s="29"/>
      <c r="F106" s="28"/>
      <c r="G106" s="72"/>
    </row>
    <row r="107" spans="1:7" x14ac:dyDescent="0.25">
      <c r="A107" s="28"/>
      <c r="B107" s="28"/>
      <c r="C107" s="28"/>
      <c r="D107" s="29"/>
      <c r="E107" s="28"/>
      <c r="F107" s="28"/>
      <c r="G107" s="72"/>
    </row>
    <row r="108" spans="1:7" x14ac:dyDescent="0.25">
      <c r="A108" s="210" t="s">
        <v>246</v>
      </c>
      <c r="B108" s="211"/>
      <c r="C108" s="211"/>
      <c r="D108" s="211"/>
      <c r="E108" s="211"/>
      <c r="F108" s="212"/>
      <c r="G108" s="83">
        <f>SUM(G103:G107)</f>
        <v>0</v>
      </c>
    </row>
    <row r="109" spans="1:7" x14ac:dyDescent="0.25">
      <c r="A109" s="28"/>
      <c r="B109" s="28"/>
      <c r="C109" s="28"/>
      <c r="D109" s="29"/>
      <c r="E109" s="29"/>
      <c r="F109" s="28"/>
      <c r="G109" s="72"/>
    </row>
    <row r="110" spans="1:7" x14ac:dyDescent="0.25">
      <c r="A110" s="28"/>
      <c r="B110" s="28"/>
      <c r="C110" s="28"/>
      <c r="D110" s="29"/>
      <c r="E110" s="28"/>
      <c r="F110" s="28"/>
      <c r="G110" s="72"/>
    </row>
    <row r="111" spans="1:7" x14ac:dyDescent="0.25">
      <c r="A111" s="28"/>
      <c r="B111" s="28"/>
      <c r="C111" s="28"/>
      <c r="D111" s="29"/>
      <c r="E111" s="28"/>
      <c r="F111" s="28"/>
      <c r="G111" s="72"/>
    </row>
    <row r="112" spans="1:7" x14ac:dyDescent="0.25">
      <c r="A112" s="28"/>
      <c r="B112" s="28"/>
      <c r="C112" s="28"/>
      <c r="D112" s="29"/>
      <c r="E112" s="29"/>
      <c r="F112" s="28"/>
      <c r="G112" s="72"/>
    </row>
    <row r="113" spans="1:7" x14ac:dyDescent="0.25">
      <c r="A113" s="28"/>
      <c r="B113" s="28"/>
      <c r="C113" s="28"/>
      <c r="D113" s="29"/>
      <c r="E113" s="28"/>
      <c r="F113" s="28"/>
      <c r="G113" s="72"/>
    </row>
    <row r="114" spans="1:7" x14ac:dyDescent="0.25">
      <c r="A114" s="210" t="s">
        <v>247</v>
      </c>
      <c r="B114" s="211"/>
      <c r="C114" s="211"/>
      <c r="D114" s="211"/>
      <c r="E114" s="211"/>
      <c r="F114" s="212"/>
      <c r="G114" s="84">
        <f>SUM(G109:G113)</f>
        <v>0</v>
      </c>
    </row>
    <row r="115" spans="1:7" x14ac:dyDescent="0.25">
      <c r="A115" s="213" t="s">
        <v>58</v>
      </c>
      <c r="B115" s="213"/>
      <c r="C115" s="214"/>
      <c r="D115" s="17"/>
      <c r="E115" s="17"/>
      <c r="F115" s="17"/>
      <c r="G115" s="83">
        <f>SUM(G77+G102+G108+G114+G52+G27)</f>
        <v>13263.08</v>
      </c>
    </row>
  </sheetData>
  <sheetProtection formatCells="0" formatColumns="0" insertColumns="0" insertRows="0" deleteColumns="0" deleteRows="0" selectLockedCells="1"/>
  <mergeCells count="4">
    <mergeCell ref="B5:F5"/>
    <mergeCell ref="A108:F108"/>
    <mergeCell ref="A114:F114"/>
    <mergeCell ref="A115:C11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M98"/>
  <sheetViews>
    <sheetView topLeftCell="A77" workbookViewId="0">
      <selection activeCell="L71" sqref="L71"/>
    </sheetView>
  </sheetViews>
  <sheetFormatPr defaultColWidth="9.140625" defaultRowHeight="15.75" outlineLevelRow="1" x14ac:dyDescent="0.25"/>
  <cols>
    <col min="1" max="1" width="9.140625" style="19"/>
    <col min="2" max="2" width="18.28515625" style="19" customWidth="1"/>
    <col min="3" max="3" width="25.5703125" style="19" customWidth="1"/>
    <col min="4" max="4" width="16.7109375" style="15" customWidth="1"/>
    <col min="5" max="5" width="15.7109375" style="15" customWidth="1"/>
    <col min="6" max="6" width="15.42578125" style="19" customWidth="1"/>
    <col min="7" max="7" width="10" style="19" customWidth="1"/>
    <col min="8" max="9" width="9.140625" style="19"/>
    <col min="10" max="11" width="11.28515625" style="19" bestFit="1" customWidth="1"/>
    <col min="12" max="12" width="9.140625" style="19"/>
    <col min="13" max="13" width="10.140625" style="19" bestFit="1" customWidth="1"/>
    <col min="14" max="16384" width="9.140625" style="19"/>
  </cols>
  <sheetData>
    <row r="1" spans="1:11" x14ac:dyDescent="0.25">
      <c r="A1" s="3" t="s">
        <v>139</v>
      </c>
      <c r="B1" s="3"/>
    </row>
    <row r="2" spans="1:11" x14ac:dyDescent="0.25">
      <c r="A2" s="3"/>
      <c r="B2" s="3"/>
    </row>
    <row r="4" spans="1:11" x14ac:dyDescent="0.25">
      <c r="A4" s="221" t="s">
        <v>9</v>
      </c>
      <c r="B4" s="222"/>
      <c r="C4" s="222"/>
      <c r="D4" s="222"/>
      <c r="E4" s="222"/>
      <c r="F4" s="223"/>
      <c r="G4" s="215" t="s">
        <v>14</v>
      </c>
    </row>
    <row r="5" spans="1:11" x14ac:dyDescent="0.25">
      <c r="A5" s="216" t="s">
        <v>1</v>
      </c>
      <c r="B5" s="218" t="s">
        <v>76</v>
      </c>
      <c r="C5" s="219"/>
      <c r="D5" s="219"/>
      <c r="E5" s="219"/>
      <c r="F5" s="220"/>
      <c r="G5" s="215"/>
    </row>
    <row r="6" spans="1:11" ht="31.5" x14ac:dyDescent="0.25">
      <c r="A6" s="217"/>
      <c r="B6" s="5" t="s">
        <v>48</v>
      </c>
      <c r="C6" s="5" t="s">
        <v>49</v>
      </c>
      <c r="D6" s="5" t="s">
        <v>50</v>
      </c>
      <c r="E6" s="5" t="s">
        <v>51</v>
      </c>
      <c r="F6" s="5" t="s">
        <v>52</v>
      </c>
      <c r="G6" s="215"/>
    </row>
    <row r="7" spans="1:11" s="30" customFormat="1" ht="78.75" hidden="1" outlineLevel="1" x14ac:dyDescent="0.25">
      <c r="A7" s="28">
        <v>1</v>
      </c>
      <c r="B7" s="28" t="s">
        <v>141</v>
      </c>
      <c r="C7" s="28" t="s">
        <v>142</v>
      </c>
      <c r="D7" s="121">
        <v>64009</v>
      </c>
      <c r="E7" s="29">
        <v>42366</v>
      </c>
      <c r="F7" s="93" t="s">
        <v>156</v>
      </c>
      <c r="G7" s="72">
        <v>676.12</v>
      </c>
    </row>
    <row r="8" spans="1:11" s="30" customFormat="1" ht="110.25" hidden="1" outlineLevel="1" x14ac:dyDescent="0.25">
      <c r="A8" s="28">
        <v>2</v>
      </c>
      <c r="B8" s="28" t="s">
        <v>141</v>
      </c>
      <c r="C8" s="28" t="s">
        <v>142</v>
      </c>
      <c r="D8" s="122">
        <v>64008</v>
      </c>
      <c r="E8" s="29">
        <v>42366</v>
      </c>
      <c r="F8" s="93" t="s">
        <v>157</v>
      </c>
      <c r="G8" s="72">
        <v>98.63</v>
      </c>
    </row>
    <row r="9" spans="1:11" s="30" customFormat="1" collapsed="1" x14ac:dyDescent="0.25">
      <c r="A9" s="210" t="s">
        <v>135</v>
      </c>
      <c r="B9" s="211"/>
      <c r="C9" s="211"/>
      <c r="D9" s="211"/>
      <c r="E9" s="211"/>
      <c r="F9" s="212"/>
      <c r="G9" s="84">
        <f>SUM(G7:G8)</f>
        <v>774.75</v>
      </c>
    </row>
    <row r="10" spans="1:11" s="30" customFormat="1" ht="141.75" hidden="1" outlineLevel="1" x14ac:dyDescent="0.25">
      <c r="A10" s="28">
        <v>1</v>
      </c>
      <c r="B10" s="93" t="s">
        <v>165</v>
      </c>
      <c r="C10" s="28" t="s">
        <v>142</v>
      </c>
      <c r="D10" s="121">
        <v>160102</v>
      </c>
      <c r="E10" s="29">
        <v>42373</v>
      </c>
      <c r="F10" s="93" t="s">
        <v>166</v>
      </c>
      <c r="G10" s="72">
        <v>469.02</v>
      </c>
      <c r="K10" s="129"/>
    </row>
    <row r="11" spans="1:11" s="30" customFormat="1" ht="126" hidden="1" outlineLevel="1" x14ac:dyDescent="0.25">
      <c r="A11" s="28">
        <v>2</v>
      </c>
      <c r="B11" s="93" t="s">
        <v>167</v>
      </c>
      <c r="C11" s="28" t="s">
        <v>142</v>
      </c>
      <c r="D11" s="121" t="s">
        <v>182</v>
      </c>
      <c r="E11" s="29">
        <v>42380</v>
      </c>
      <c r="F11" s="93" t="s">
        <v>168</v>
      </c>
      <c r="G11" s="72">
        <v>340.26</v>
      </c>
      <c r="K11" s="129"/>
    </row>
    <row r="12" spans="1:11" s="30" customFormat="1" ht="63" hidden="1" outlineLevel="1" x14ac:dyDescent="0.25">
      <c r="A12" s="28">
        <v>3</v>
      </c>
      <c r="B12" s="28" t="s">
        <v>141</v>
      </c>
      <c r="C12" s="28" t="s">
        <v>142</v>
      </c>
      <c r="D12" s="121">
        <v>64072</v>
      </c>
      <c r="E12" s="29">
        <v>42412</v>
      </c>
      <c r="F12" s="93" t="s">
        <v>169</v>
      </c>
      <c r="G12" s="72">
        <v>285.01</v>
      </c>
      <c r="J12"/>
      <c r="K12" s="129"/>
    </row>
    <row r="13" spans="1:11" s="30" customFormat="1" ht="78.75" hidden="1" outlineLevel="1" x14ac:dyDescent="0.25">
      <c r="A13" s="28">
        <v>4</v>
      </c>
      <c r="B13" s="28" t="s">
        <v>141</v>
      </c>
      <c r="C13" s="28" t="s">
        <v>142</v>
      </c>
      <c r="D13" s="121">
        <v>64073</v>
      </c>
      <c r="E13" s="29">
        <v>42412</v>
      </c>
      <c r="F13" s="93" t="s">
        <v>170</v>
      </c>
      <c r="G13" s="72">
        <v>285.01</v>
      </c>
    </row>
    <row r="14" spans="1:11" s="30" customFormat="1" ht="110.25" hidden="1" outlineLevel="1" x14ac:dyDescent="0.25">
      <c r="A14" s="28">
        <v>5</v>
      </c>
      <c r="B14" s="93" t="s">
        <v>165</v>
      </c>
      <c r="C14" s="28" t="s">
        <v>142</v>
      </c>
      <c r="D14" s="121">
        <v>160216</v>
      </c>
      <c r="E14" s="29">
        <v>42419</v>
      </c>
      <c r="F14" s="93" t="s">
        <v>171</v>
      </c>
      <c r="G14" s="72">
        <v>964.44</v>
      </c>
    </row>
    <row r="15" spans="1:11" s="30" customFormat="1" ht="78.75" hidden="1" outlineLevel="1" x14ac:dyDescent="0.25">
      <c r="A15" s="28">
        <v>6</v>
      </c>
      <c r="B15" s="93" t="s">
        <v>172</v>
      </c>
      <c r="C15" s="28" t="s">
        <v>142</v>
      </c>
      <c r="D15" s="121">
        <v>2250244</v>
      </c>
      <c r="E15" s="29">
        <v>42443</v>
      </c>
      <c r="F15" s="93" t="s">
        <v>173</v>
      </c>
      <c r="G15" s="72">
        <v>597.24</v>
      </c>
    </row>
    <row r="16" spans="1:11" s="30" customFormat="1" ht="78.75" hidden="1" outlineLevel="1" x14ac:dyDescent="0.25">
      <c r="A16" s="28">
        <v>7</v>
      </c>
      <c r="B16" s="93" t="s">
        <v>174</v>
      </c>
      <c r="C16" s="28" t="s">
        <v>142</v>
      </c>
      <c r="D16" s="121">
        <v>160187</v>
      </c>
      <c r="E16" s="29">
        <v>42445</v>
      </c>
      <c r="F16" s="93" t="s">
        <v>175</v>
      </c>
      <c r="G16" s="127">
        <v>313.49</v>
      </c>
    </row>
    <row r="17" spans="1:11" s="30" customFormat="1" ht="63" hidden="1" outlineLevel="1" x14ac:dyDescent="0.25">
      <c r="A17" s="28">
        <v>8</v>
      </c>
      <c r="B17" s="28" t="s">
        <v>141</v>
      </c>
      <c r="C17" s="28" t="s">
        <v>142</v>
      </c>
      <c r="D17" s="122">
        <v>64201</v>
      </c>
      <c r="E17" s="29">
        <v>42486</v>
      </c>
      <c r="F17" s="93" t="s">
        <v>183</v>
      </c>
      <c r="G17" s="72">
        <v>504.56</v>
      </c>
    </row>
    <row r="18" spans="1:11" s="30" customFormat="1" ht="47.25" hidden="1" outlineLevel="1" x14ac:dyDescent="0.25">
      <c r="A18" s="28">
        <v>9</v>
      </c>
      <c r="B18" s="28" t="s">
        <v>184</v>
      </c>
      <c r="C18" s="28" t="s">
        <v>142</v>
      </c>
      <c r="D18" s="128" t="s">
        <v>185</v>
      </c>
      <c r="E18" s="29">
        <v>42521</v>
      </c>
      <c r="F18" s="93" t="s">
        <v>191</v>
      </c>
      <c r="G18" s="72">
        <v>677</v>
      </c>
    </row>
    <row r="19" spans="1:11" s="30" customFormat="1" ht="47.25" hidden="1" outlineLevel="1" x14ac:dyDescent="0.25">
      <c r="A19" s="28">
        <v>10</v>
      </c>
      <c r="B19" s="28" t="s">
        <v>186</v>
      </c>
      <c r="C19" s="28" t="s">
        <v>142</v>
      </c>
      <c r="D19" s="122">
        <v>1110</v>
      </c>
      <c r="E19" s="29">
        <v>42526</v>
      </c>
      <c r="F19" s="93" t="s">
        <v>187</v>
      </c>
      <c r="G19" s="72">
        <v>165</v>
      </c>
      <c r="K19" s="129"/>
    </row>
    <row r="20" spans="1:11" s="30" customFormat="1" ht="47.25" hidden="1" outlineLevel="1" x14ac:dyDescent="0.25">
      <c r="A20" s="28">
        <v>11</v>
      </c>
      <c r="B20" s="28" t="s">
        <v>186</v>
      </c>
      <c r="C20" s="28" t="s">
        <v>142</v>
      </c>
      <c r="D20" s="122">
        <v>1112</v>
      </c>
      <c r="E20" s="29">
        <v>42530</v>
      </c>
      <c r="F20" s="93" t="s">
        <v>187</v>
      </c>
      <c r="G20" s="72">
        <v>110</v>
      </c>
      <c r="K20" s="129"/>
    </row>
    <row r="21" spans="1:11" s="30" customFormat="1" ht="47.25" hidden="1" outlineLevel="1" x14ac:dyDescent="0.25">
      <c r="A21" s="28">
        <v>12</v>
      </c>
      <c r="B21" s="28" t="s">
        <v>186</v>
      </c>
      <c r="C21" s="28" t="s">
        <v>142</v>
      </c>
      <c r="D21" s="122">
        <v>1113</v>
      </c>
      <c r="E21" s="29">
        <v>42530</v>
      </c>
      <c r="F21" s="93" t="s">
        <v>187</v>
      </c>
      <c r="G21" s="72">
        <v>55</v>
      </c>
      <c r="K21" s="129"/>
    </row>
    <row r="22" spans="1:11" s="30" customFormat="1" ht="47.25" hidden="1" outlineLevel="1" x14ac:dyDescent="0.25">
      <c r="A22" s="28">
        <v>13</v>
      </c>
      <c r="B22" s="93" t="s">
        <v>167</v>
      </c>
      <c r="C22" s="28" t="s">
        <v>142</v>
      </c>
      <c r="D22" s="122" t="s">
        <v>188</v>
      </c>
      <c r="E22" s="29">
        <v>42531</v>
      </c>
      <c r="F22" s="93" t="s">
        <v>192</v>
      </c>
      <c r="G22" s="72">
        <v>151.25</v>
      </c>
      <c r="K22" s="129"/>
    </row>
    <row r="23" spans="1:11" s="30" customFormat="1" ht="110.25" hidden="1" outlineLevel="1" x14ac:dyDescent="0.25">
      <c r="A23" s="28">
        <v>14</v>
      </c>
      <c r="B23" s="28" t="s">
        <v>141</v>
      </c>
      <c r="C23" s="28" t="s">
        <v>142</v>
      </c>
      <c r="D23" s="128">
        <v>64304</v>
      </c>
      <c r="E23" s="29">
        <v>42542</v>
      </c>
      <c r="F23" s="93" t="s">
        <v>193</v>
      </c>
      <c r="G23" s="72">
        <v>985.52</v>
      </c>
    </row>
    <row r="24" spans="1:11" s="30" customFormat="1" ht="47.25" hidden="1" outlineLevel="1" x14ac:dyDescent="0.25">
      <c r="A24" s="28">
        <v>15</v>
      </c>
      <c r="B24" s="93" t="s">
        <v>174</v>
      </c>
      <c r="C24" s="28" t="s">
        <v>142</v>
      </c>
      <c r="D24" s="122">
        <v>160546</v>
      </c>
      <c r="E24" s="29">
        <v>42550</v>
      </c>
      <c r="F24" s="93" t="s">
        <v>194</v>
      </c>
      <c r="G24" s="72">
        <v>72</v>
      </c>
      <c r="K24" s="129"/>
    </row>
    <row r="25" spans="1:11" s="30" customFormat="1" ht="47.25" hidden="1" outlineLevel="1" x14ac:dyDescent="0.25">
      <c r="A25" s="28">
        <v>16</v>
      </c>
      <c r="B25" s="28" t="s">
        <v>186</v>
      </c>
      <c r="C25" s="28" t="s">
        <v>142</v>
      </c>
      <c r="D25" s="122">
        <v>1115</v>
      </c>
      <c r="E25" s="29">
        <v>42551</v>
      </c>
      <c r="F25" s="93" t="s">
        <v>189</v>
      </c>
      <c r="G25" s="72">
        <v>742.5</v>
      </c>
      <c r="K25" s="129"/>
    </row>
    <row r="26" spans="1:11" s="30" customFormat="1" collapsed="1" x14ac:dyDescent="0.25">
      <c r="A26" s="210" t="s">
        <v>136</v>
      </c>
      <c r="B26" s="211"/>
      <c r="C26" s="211"/>
      <c r="D26" s="211"/>
      <c r="E26" s="211"/>
      <c r="F26" s="212"/>
      <c r="G26" s="84">
        <f>SUM(G10:G25)</f>
        <v>6717.2999999999993</v>
      </c>
    </row>
    <row r="27" spans="1:11" s="30" customFormat="1" ht="31.5" x14ac:dyDescent="0.25">
      <c r="A27" s="28">
        <v>1</v>
      </c>
      <c r="B27" s="93" t="s">
        <v>172</v>
      </c>
      <c r="C27" s="28" t="s">
        <v>142</v>
      </c>
      <c r="D27" s="122">
        <v>2250675</v>
      </c>
      <c r="E27" s="29">
        <v>42556</v>
      </c>
      <c r="F27" s="93" t="s">
        <v>195</v>
      </c>
      <c r="G27" s="72">
        <v>842.94</v>
      </c>
    </row>
    <row r="28" spans="1:11" s="30" customFormat="1" ht="47.25" x14ac:dyDescent="0.25">
      <c r="A28" s="28">
        <v>2</v>
      </c>
      <c r="B28" s="93" t="s">
        <v>184</v>
      </c>
      <c r="C28" s="28" t="s">
        <v>142</v>
      </c>
      <c r="D28" s="128" t="s">
        <v>196</v>
      </c>
      <c r="E28" s="29">
        <v>42556</v>
      </c>
      <c r="F28" s="93" t="s">
        <v>197</v>
      </c>
      <c r="G28" s="72">
        <v>120</v>
      </c>
    </row>
    <row r="29" spans="1:11" s="30" customFormat="1" ht="47.25" x14ac:dyDescent="0.25">
      <c r="A29" s="28">
        <v>3</v>
      </c>
      <c r="B29" s="93" t="s">
        <v>167</v>
      </c>
      <c r="C29" s="28" t="s">
        <v>142</v>
      </c>
      <c r="D29" s="122" t="s">
        <v>198</v>
      </c>
      <c r="E29" s="29">
        <v>42557</v>
      </c>
      <c r="F29" s="93" t="s">
        <v>197</v>
      </c>
      <c r="G29" s="72">
        <v>110</v>
      </c>
    </row>
    <row r="30" spans="1:11" s="30" customFormat="1" ht="47.25" x14ac:dyDescent="0.25">
      <c r="A30" s="28">
        <v>4</v>
      </c>
      <c r="B30" s="93" t="s">
        <v>186</v>
      </c>
      <c r="C30" s="28" t="s">
        <v>142</v>
      </c>
      <c r="D30" s="122">
        <v>1117</v>
      </c>
      <c r="E30" s="29">
        <v>42561</v>
      </c>
      <c r="F30" s="93" t="s">
        <v>199</v>
      </c>
      <c r="G30" s="72">
        <v>82.5</v>
      </c>
    </row>
    <row r="31" spans="1:11" s="30" customFormat="1" ht="47.25" x14ac:dyDescent="0.25">
      <c r="A31" s="28">
        <v>5</v>
      </c>
      <c r="B31" s="93" t="s">
        <v>186</v>
      </c>
      <c r="C31" s="28" t="s">
        <v>142</v>
      </c>
      <c r="D31" s="122">
        <v>1123</v>
      </c>
      <c r="E31" s="29">
        <v>42581</v>
      </c>
      <c r="F31" s="93" t="s">
        <v>189</v>
      </c>
      <c r="G31" s="72">
        <v>110</v>
      </c>
    </row>
    <row r="32" spans="1:11" s="30" customFormat="1" ht="47.25" x14ac:dyDescent="0.25">
      <c r="A32" s="28">
        <v>6</v>
      </c>
      <c r="B32" s="93" t="s">
        <v>200</v>
      </c>
      <c r="C32" s="28" t="s">
        <v>142</v>
      </c>
      <c r="D32" s="122">
        <v>972781</v>
      </c>
      <c r="E32" s="29">
        <v>42581</v>
      </c>
      <c r="F32" s="93" t="s">
        <v>201</v>
      </c>
      <c r="G32" s="72">
        <v>449.92</v>
      </c>
    </row>
    <row r="33" spans="1:13" s="30" customFormat="1" ht="31.5" x14ac:dyDescent="0.25">
      <c r="A33" s="28">
        <v>7</v>
      </c>
      <c r="B33" s="93" t="s">
        <v>202</v>
      </c>
      <c r="C33" s="28" t="s">
        <v>142</v>
      </c>
      <c r="D33" s="122" t="s">
        <v>203</v>
      </c>
      <c r="E33" s="29">
        <v>42587</v>
      </c>
      <c r="F33" s="93" t="s">
        <v>204</v>
      </c>
      <c r="G33" s="72">
        <v>720</v>
      </c>
    </row>
    <row r="34" spans="1:13" s="30" customFormat="1" ht="47.25" x14ac:dyDescent="0.25">
      <c r="A34" s="28">
        <v>8</v>
      </c>
      <c r="B34" s="93" t="s">
        <v>184</v>
      </c>
      <c r="C34" s="28" t="s">
        <v>142</v>
      </c>
      <c r="D34" s="128" t="s">
        <v>205</v>
      </c>
      <c r="E34" s="29">
        <v>42597</v>
      </c>
      <c r="F34" s="93" t="s">
        <v>197</v>
      </c>
      <c r="G34" s="72">
        <v>168</v>
      </c>
      <c r="M34" s="129"/>
    </row>
    <row r="35" spans="1:13" s="30" customFormat="1" ht="31.5" x14ac:dyDescent="0.25">
      <c r="A35" s="28">
        <v>9</v>
      </c>
      <c r="B35" s="93" t="s">
        <v>202</v>
      </c>
      <c r="C35" s="28" t="s">
        <v>142</v>
      </c>
      <c r="D35" s="122" t="s">
        <v>206</v>
      </c>
      <c r="E35" s="29">
        <v>42619</v>
      </c>
      <c r="F35" s="93" t="s">
        <v>204</v>
      </c>
      <c r="G35" s="72">
        <v>720</v>
      </c>
    </row>
    <row r="36" spans="1:13" s="30" customFormat="1" ht="47.25" x14ac:dyDescent="0.25">
      <c r="A36" s="28">
        <v>10</v>
      </c>
      <c r="B36" s="93" t="s">
        <v>207</v>
      </c>
      <c r="C36" s="28" t="s">
        <v>142</v>
      </c>
      <c r="D36" s="122">
        <v>535</v>
      </c>
      <c r="E36" s="29">
        <v>42636</v>
      </c>
      <c r="F36" s="93" t="s">
        <v>208</v>
      </c>
      <c r="G36" s="72">
        <v>251.52</v>
      </c>
    </row>
    <row r="37" spans="1:13" s="30" customFormat="1" ht="94.5" x14ac:dyDescent="0.25">
      <c r="A37" s="28">
        <v>11</v>
      </c>
      <c r="B37" s="93" t="s">
        <v>172</v>
      </c>
      <c r="C37" s="28" t="s">
        <v>142</v>
      </c>
      <c r="D37" s="122">
        <v>2250938</v>
      </c>
      <c r="E37" s="29">
        <v>42647</v>
      </c>
      <c r="F37" s="93" t="s">
        <v>237</v>
      </c>
      <c r="G37" s="72">
        <v>2047.92</v>
      </c>
    </row>
    <row r="38" spans="1:13" s="30" customFormat="1" ht="47.25" x14ac:dyDescent="0.25">
      <c r="A38" s="28">
        <v>12</v>
      </c>
      <c r="B38" s="93" t="s">
        <v>186</v>
      </c>
      <c r="C38" s="28" t="s">
        <v>142</v>
      </c>
      <c r="D38" s="122">
        <v>1130</v>
      </c>
      <c r="E38" s="29">
        <v>42652</v>
      </c>
      <c r="F38" s="93" t="s">
        <v>227</v>
      </c>
      <c r="G38" s="72">
        <v>165</v>
      </c>
    </row>
    <row r="39" spans="1:13" s="30" customFormat="1" ht="47.25" x14ac:dyDescent="0.25">
      <c r="A39" s="28">
        <v>13</v>
      </c>
      <c r="B39" s="93" t="s">
        <v>174</v>
      </c>
      <c r="C39" s="28" t="s">
        <v>142</v>
      </c>
      <c r="D39" s="122">
        <v>160827</v>
      </c>
      <c r="E39" s="29">
        <v>42656</v>
      </c>
      <c r="F39" s="93" t="s">
        <v>209</v>
      </c>
      <c r="G39" s="72">
        <v>144</v>
      </c>
    </row>
    <row r="40" spans="1:13" s="30" customFormat="1" ht="47.25" x14ac:dyDescent="0.25">
      <c r="A40" s="28">
        <v>14</v>
      </c>
      <c r="B40" s="93" t="s">
        <v>174</v>
      </c>
      <c r="C40" s="28" t="s">
        <v>142</v>
      </c>
      <c r="D40" s="122">
        <v>160834</v>
      </c>
      <c r="E40" s="29">
        <v>42660</v>
      </c>
      <c r="F40" s="93" t="s">
        <v>209</v>
      </c>
      <c r="G40" s="72">
        <v>180</v>
      </c>
    </row>
    <row r="41" spans="1:13" s="30" customFormat="1" ht="47.25" x14ac:dyDescent="0.25">
      <c r="A41" s="28">
        <v>15</v>
      </c>
      <c r="B41" s="93" t="s">
        <v>184</v>
      </c>
      <c r="C41" s="28" t="s">
        <v>142</v>
      </c>
      <c r="D41" s="128" t="s">
        <v>210</v>
      </c>
      <c r="E41" s="29">
        <v>42663</v>
      </c>
      <c r="F41" s="93" t="s">
        <v>197</v>
      </c>
      <c r="G41" s="72">
        <v>240</v>
      </c>
    </row>
    <row r="42" spans="1:13" s="30" customFormat="1" ht="47.25" x14ac:dyDescent="0.25">
      <c r="A42" s="28">
        <v>16</v>
      </c>
      <c r="B42" s="137" t="s">
        <v>200</v>
      </c>
      <c r="C42" s="137" t="s">
        <v>142</v>
      </c>
      <c r="D42" s="138" t="s">
        <v>235</v>
      </c>
      <c r="E42" s="139">
        <v>42674</v>
      </c>
      <c r="F42" s="137" t="s">
        <v>236</v>
      </c>
      <c r="G42" s="141">
        <v>499.04</v>
      </c>
    </row>
    <row r="43" spans="1:13" s="30" customFormat="1" ht="47.25" x14ac:dyDescent="0.25">
      <c r="A43" s="28">
        <v>17</v>
      </c>
      <c r="B43" s="93" t="s">
        <v>234</v>
      </c>
      <c r="C43" s="28" t="s">
        <v>142</v>
      </c>
      <c r="D43" s="123" t="s">
        <v>216</v>
      </c>
      <c r="E43" s="29">
        <v>42679</v>
      </c>
      <c r="F43" s="93" t="s">
        <v>217</v>
      </c>
      <c r="G43" s="72">
        <v>150</v>
      </c>
    </row>
    <row r="44" spans="1:13" s="30" customFormat="1" ht="47.25" x14ac:dyDescent="0.25">
      <c r="A44" s="28">
        <v>18</v>
      </c>
      <c r="B44" s="93" t="s">
        <v>167</v>
      </c>
      <c r="C44" s="28" t="s">
        <v>142</v>
      </c>
      <c r="D44" s="123" t="s">
        <v>233</v>
      </c>
      <c r="E44" s="29">
        <v>42681</v>
      </c>
      <c r="F44" s="93" t="s">
        <v>197</v>
      </c>
      <c r="G44" s="72">
        <v>275</v>
      </c>
    </row>
    <row r="45" spans="1:13" s="30" customFormat="1" ht="47.25" x14ac:dyDescent="0.25">
      <c r="A45" s="28">
        <v>19</v>
      </c>
      <c r="B45" s="93" t="s">
        <v>186</v>
      </c>
      <c r="C45" s="28" t="s">
        <v>142</v>
      </c>
      <c r="D45" s="123" t="s">
        <v>225</v>
      </c>
      <c r="E45" s="29">
        <v>42681</v>
      </c>
      <c r="F45" s="93" t="s">
        <v>226</v>
      </c>
      <c r="G45" s="72">
        <v>220</v>
      </c>
    </row>
    <row r="46" spans="1:13" s="30" customFormat="1" ht="47.25" x14ac:dyDescent="0.25">
      <c r="A46" s="28">
        <v>20</v>
      </c>
      <c r="B46" s="93" t="s">
        <v>184</v>
      </c>
      <c r="C46" s="28" t="s">
        <v>142</v>
      </c>
      <c r="D46" s="136" t="s">
        <v>230</v>
      </c>
      <c r="E46" s="29">
        <v>42682</v>
      </c>
      <c r="F46" s="93" t="s">
        <v>197</v>
      </c>
      <c r="G46" s="72">
        <v>672</v>
      </c>
    </row>
    <row r="47" spans="1:13" s="30" customFormat="1" ht="47.25" x14ac:dyDescent="0.25">
      <c r="A47" s="28">
        <v>21</v>
      </c>
      <c r="B47" s="93" t="s">
        <v>234</v>
      </c>
      <c r="C47" s="28" t="s">
        <v>142</v>
      </c>
      <c r="D47" s="123" t="s">
        <v>218</v>
      </c>
      <c r="E47" s="29">
        <v>42682</v>
      </c>
      <c r="F47" s="93" t="s">
        <v>217</v>
      </c>
      <c r="G47" s="72">
        <v>137.5</v>
      </c>
    </row>
    <row r="48" spans="1:13" s="30" customFormat="1" ht="47.25" x14ac:dyDescent="0.25">
      <c r="A48" s="28">
        <v>22</v>
      </c>
      <c r="B48" s="28" t="s">
        <v>220</v>
      </c>
      <c r="C48" s="28" t="s">
        <v>142</v>
      </c>
      <c r="D48" s="123" t="s">
        <v>222</v>
      </c>
      <c r="E48" s="29">
        <v>42689</v>
      </c>
      <c r="F48" s="93" t="s">
        <v>209</v>
      </c>
      <c r="G48" s="72">
        <v>168</v>
      </c>
    </row>
    <row r="49" spans="1:8" s="30" customFormat="1" ht="47.25" x14ac:dyDescent="0.25">
      <c r="A49" s="28">
        <v>23</v>
      </c>
      <c r="B49" s="93" t="s">
        <v>220</v>
      </c>
      <c r="C49" s="28" t="s">
        <v>142</v>
      </c>
      <c r="D49" s="123" t="s">
        <v>221</v>
      </c>
      <c r="E49" s="29">
        <v>42697</v>
      </c>
      <c r="F49" s="93" t="s">
        <v>209</v>
      </c>
      <c r="G49" s="72">
        <v>294</v>
      </c>
    </row>
    <row r="50" spans="1:8" s="30" customFormat="1" ht="47.25" x14ac:dyDescent="0.25">
      <c r="A50" s="28">
        <v>24</v>
      </c>
      <c r="B50" s="93" t="s">
        <v>220</v>
      </c>
      <c r="C50" s="28" t="s">
        <v>142</v>
      </c>
      <c r="D50" s="123" t="s">
        <v>223</v>
      </c>
      <c r="E50" s="29">
        <v>42697</v>
      </c>
      <c r="F50" s="93" t="s">
        <v>209</v>
      </c>
      <c r="G50" s="72">
        <v>210</v>
      </c>
    </row>
    <row r="51" spans="1:8" s="30" customFormat="1" ht="47.25" x14ac:dyDescent="0.25">
      <c r="A51" s="28">
        <v>25</v>
      </c>
      <c r="B51" s="93" t="s">
        <v>220</v>
      </c>
      <c r="C51" s="93" t="s">
        <v>142</v>
      </c>
      <c r="D51" s="123" t="s">
        <v>224</v>
      </c>
      <c r="E51" s="29">
        <v>42697</v>
      </c>
      <c r="F51" s="93" t="s">
        <v>209</v>
      </c>
      <c r="G51" s="72">
        <v>168</v>
      </c>
    </row>
    <row r="52" spans="1:8" s="30" customFormat="1" ht="47.25" x14ac:dyDescent="0.25">
      <c r="A52" s="28">
        <v>26</v>
      </c>
      <c r="B52" s="93" t="s">
        <v>186</v>
      </c>
      <c r="C52" s="93" t="s">
        <v>142</v>
      </c>
      <c r="D52" s="123" t="s">
        <v>228</v>
      </c>
      <c r="E52" s="29">
        <v>42714</v>
      </c>
      <c r="F52" s="93" t="s">
        <v>226</v>
      </c>
      <c r="G52" s="72">
        <v>247.5</v>
      </c>
    </row>
    <row r="53" spans="1:8" s="30" customFormat="1" ht="47.25" x14ac:dyDescent="0.25">
      <c r="A53" s="28">
        <v>27</v>
      </c>
      <c r="B53" s="93" t="s">
        <v>174</v>
      </c>
      <c r="C53" s="93" t="s">
        <v>142</v>
      </c>
      <c r="D53" s="123" t="s">
        <v>229</v>
      </c>
      <c r="E53" s="29">
        <v>42716</v>
      </c>
      <c r="F53" s="93" t="s">
        <v>209</v>
      </c>
      <c r="G53" s="72">
        <v>252</v>
      </c>
    </row>
    <row r="54" spans="1:8" s="30" customFormat="1" ht="47.25" x14ac:dyDescent="0.25">
      <c r="A54" s="28">
        <v>28</v>
      </c>
      <c r="B54" s="93" t="s">
        <v>234</v>
      </c>
      <c r="C54" s="28" t="s">
        <v>142</v>
      </c>
      <c r="D54" s="123" t="s">
        <v>219</v>
      </c>
      <c r="E54" s="29">
        <v>42717</v>
      </c>
      <c r="F54" s="93" t="s">
        <v>217</v>
      </c>
      <c r="G54" s="72">
        <v>300</v>
      </c>
    </row>
    <row r="55" spans="1:8" s="30" customFormat="1" ht="47.25" x14ac:dyDescent="0.25">
      <c r="A55" s="28">
        <v>29</v>
      </c>
      <c r="B55" s="93" t="s">
        <v>184</v>
      </c>
      <c r="C55" s="28" t="s">
        <v>142</v>
      </c>
      <c r="D55" s="136" t="s">
        <v>231</v>
      </c>
      <c r="E55" s="29">
        <v>42718</v>
      </c>
      <c r="F55" s="93" t="s">
        <v>197</v>
      </c>
      <c r="G55" s="72">
        <v>96</v>
      </c>
    </row>
    <row r="56" spans="1:8" s="30" customFormat="1" ht="47.25" x14ac:dyDescent="0.25">
      <c r="A56" s="28">
        <v>30</v>
      </c>
      <c r="B56" s="28" t="s">
        <v>184</v>
      </c>
      <c r="C56" s="28" t="s">
        <v>142</v>
      </c>
      <c r="D56" s="136" t="s">
        <v>232</v>
      </c>
      <c r="E56" s="29">
        <v>42726</v>
      </c>
      <c r="F56" s="93" t="s">
        <v>197</v>
      </c>
      <c r="G56" s="72">
        <v>168</v>
      </c>
    </row>
    <row r="57" spans="1:8" x14ac:dyDescent="0.25">
      <c r="A57" s="210" t="s">
        <v>137</v>
      </c>
      <c r="B57" s="211"/>
      <c r="C57" s="211"/>
      <c r="D57" s="211"/>
      <c r="E57" s="211"/>
      <c r="F57" s="212"/>
      <c r="G57" s="83">
        <f>SUM(G27:G56)</f>
        <v>10208.84</v>
      </c>
      <c r="H57" s="150"/>
    </row>
    <row r="58" spans="1:8" s="30" customFormat="1" ht="47.25" x14ac:dyDescent="0.25">
      <c r="A58" s="132">
        <v>1</v>
      </c>
      <c r="B58" s="135" t="s">
        <v>186</v>
      </c>
      <c r="C58" s="132" t="s">
        <v>142</v>
      </c>
      <c r="D58" s="147">
        <v>1140</v>
      </c>
      <c r="E58" s="148">
        <v>42737</v>
      </c>
      <c r="F58" s="135" t="s">
        <v>226</v>
      </c>
      <c r="G58" s="149">
        <v>247.5</v>
      </c>
      <c r="H58" s="151"/>
    </row>
    <row r="59" spans="1:8" s="30" customFormat="1" ht="47.25" x14ac:dyDescent="0.25">
      <c r="A59" s="132">
        <v>2</v>
      </c>
      <c r="B59" s="135" t="s">
        <v>186</v>
      </c>
      <c r="C59" s="132" t="s">
        <v>142</v>
      </c>
      <c r="D59" s="147">
        <v>1143</v>
      </c>
      <c r="E59" s="148">
        <v>42745</v>
      </c>
      <c r="F59" s="135" t="s">
        <v>226</v>
      </c>
      <c r="G59" s="149">
        <v>165</v>
      </c>
      <c r="H59" s="151"/>
    </row>
    <row r="60" spans="1:8" s="30" customFormat="1" ht="47.25" x14ac:dyDescent="0.25">
      <c r="A60" s="132">
        <v>3</v>
      </c>
      <c r="B60" s="135" t="s">
        <v>186</v>
      </c>
      <c r="C60" s="132" t="s">
        <v>142</v>
      </c>
      <c r="D60" s="147">
        <v>1144</v>
      </c>
      <c r="E60" s="148">
        <v>42746</v>
      </c>
      <c r="F60" s="135" t="s">
        <v>226</v>
      </c>
      <c r="G60" s="149">
        <v>275</v>
      </c>
      <c r="H60" s="151"/>
    </row>
    <row r="61" spans="1:8" s="30" customFormat="1" ht="47.25" x14ac:dyDescent="0.25">
      <c r="A61" s="132">
        <v>4</v>
      </c>
      <c r="B61" s="135" t="s">
        <v>186</v>
      </c>
      <c r="C61" s="132" t="s">
        <v>142</v>
      </c>
      <c r="D61" s="147">
        <v>1146</v>
      </c>
      <c r="E61" s="148">
        <v>42756</v>
      </c>
      <c r="F61" s="135" t="s">
        <v>226</v>
      </c>
      <c r="G61" s="149">
        <v>110</v>
      </c>
      <c r="H61" s="151"/>
    </row>
    <row r="62" spans="1:8" s="30" customFormat="1" ht="47.25" x14ac:dyDescent="0.25">
      <c r="A62" s="132">
        <v>5</v>
      </c>
      <c r="B62" s="135" t="s">
        <v>186</v>
      </c>
      <c r="C62" s="132" t="s">
        <v>142</v>
      </c>
      <c r="D62" s="147">
        <v>1147</v>
      </c>
      <c r="E62" s="148">
        <v>42756</v>
      </c>
      <c r="F62" s="135" t="s">
        <v>226</v>
      </c>
      <c r="G62" s="149">
        <v>165</v>
      </c>
      <c r="H62" s="151"/>
    </row>
    <row r="63" spans="1:8" s="30" customFormat="1" ht="47.25" x14ac:dyDescent="0.25">
      <c r="A63" s="132">
        <v>6</v>
      </c>
      <c r="B63" s="135" t="s">
        <v>174</v>
      </c>
      <c r="C63" s="132" t="s">
        <v>142</v>
      </c>
      <c r="D63" s="147">
        <v>170078</v>
      </c>
      <c r="E63" s="148">
        <v>42766</v>
      </c>
      <c r="F63" s="135" t="s">
        <v>257</v>
      </c>
      <c r="G63" s="149">
        <v>36</v>
      </c>
      <c r="H63" s="151"/>
    </row>
    <row r="64" spans="1:8" s="30" customFormat="1" ht="47.25" x14ac:dyDescent="0.25">
      <c r="A64" s="132">
        <v>7</v>
      </c>
      <c r="B64" s="135" t="s">
        <v>248</v>
      </c>
      <c r="C64" s="132" t="s">
        <v>142</v>
      </c>
      <c r="D64" s="147">
        <v>1703</v>
      </c>
      <c r="E64" s="148">
        <v>42775</v>
      </c>
      <c r="F64" s="135" t="s">
        <v>257</v>
      </c>
      <c r="G64" s="149">
        <v>36</v>
      </c>
      <c r="H64" s="151"/>
    </row>
    <row r="65" spans="1:8" s="30" customFormat="1" ht="47.25" x14ac:dyDescent="0.25">
      <c r="A65" s="132">
        <v>8</v>
      </c>
      <c r="B65" s="135" t="s">
        <v>234</v>
      </c>
      <c r="C65" s="132" t="s">
        <v>142</v>
      </c>
      <c r="D65" s="152" t="s">
        <v>269</v>
      </c>
      <c r="E65" s="148">
        <v>42779</v>
      </c>
      <c r="F65" s="135" t="s">
        <v>217</v>
      </c>
      <c r="G65" s="149">
        <v>120</v>
      </c>
      <c r="H65" s="151"/>
    </row>
    <row r="66" spans="1:8" s="30" customFormat="1" ht="47.25" x14ac:dyDescent="0.25">
      <c r="A66" s="132">
        <v>9</v>
      </c>
      <c r="B66" s="135" t="s">
        <v>174</v>
      </c>
      <c r="C66" s="132" t="s">
        <v>142</v>
      </c>
      <c r="D66" s="147">
        <v>170104</v>
      </c>
      <c r="E66" s="148">
        <v>42781</v>
      </c>
      <c r="F66" s="135" t="s">
        <v>258</v>
      </c>
      <c r="G66" s="149">
        <v>252</v>
      </c>
      <c r="H66" s="151"/>
    </row>
    <row r="67" spans="1:8" s="30" customFormat="1" ht="47.25" x14ac:dyDescent="0.25">
      <c r="A67" s="132">
        <v>10</v>
      </c>
      <c r="B67" s="135" t="s">
        <v>167</v>
      </c>
      <c r="C67" s="132" t="s">
        <v>142</v>
      </c>
      <c r="D67" s="147" t="s">
        <v>252</v>
      </c>
      <c r="E67" s="148">
        <v>42781</v>
      </c>
      <c r="F67" s="135" t="s">
        <v>197</v>
      </c>
      <c r="G67" s="149">
        <v>41.25</v>
      </c>
      <c r="H67" s="151"/>
    </row>
    <row r="68" spans="1:8" s="30" customFormat="1" ht="47.25" x14ac:dyDescent="0.25">
      <c r="A68" s="132">
        <v>11</v>
      </c>
      <c r="B68" s="135" t="s">
        <v>261</v>
      </c>
      <c r="C68" s="132" t="s">
        <v>142</v>
      </c>
      <c r="D68" s="147">
        <v>17040</v>
      </c>
      <c r="E68" s="148">
        <v>42787</v>
      </c>
      <c r="F68" s="135" t="s">
        <v>259</v>
      </c>
      <c r="G68" s="149">
        <v>128.4</v>
      </c>
      <c r="H68" s="151"/>
    </row>
    <row r="69" spans="1:8" s="30" customFormat="1" ht="47.25" x14ac:dyDescent="0.25">
      <c r="A69" s="132">
        <v>12</v>
      </c>
      <c r="B69" s="135" t="s">
        <v>167</v>
      </c>
      <c r="C69" s="132" t="s">
        <v>142</v>
      </c>
      <c r="D69" s="147" t="s">
        <v>253</v>
      </c>
      <c r="E69" s="148">
        <v>42794</v>
      </c>
      <c r="F69" s="135" t="s">
        <v>197</v>
      </c>
      <c r="G69" s="149">
        <v>27.5</v>
      </c>
      <c r="H69" s="151"/>
    </row>
    <row r="70" spans="1:8" s="30" customFormat="1" ht="47.25" x14ac:dyDescent="0.25">
      <c r="A70" s="132">
        <v>13</v>
      </c>
      <c r="B70" s="135" t="s">
        <v>186</v>
      </c>
      <c r="C70" s="132" t="s">
        <v>142</v>
      </c>
      <c r="D70" s="147">
        <v>1149</v>
      </c>
      <c r="E70" s="148">
        <v>42796</v>
      </c>
      <c r="F70" s="135" t="s">
        <v>226</v>
      </c>
      <c r="G70" s="149">
        <v>137.5</v>
      </c>
      <c r="H70" s="151"/>
    </row>
    <row r="71" spans="1:8" s="30" customFormat="1" ht="47.25" x14ac:dyDescent="0.25">
      <c r="A71" s="132">
        <v>14</v>
      </c>
      <c r="B71" s="135" t="s">
        <v>174</v>
      </c>
      <c r="C71" s="132" t="s">
        <v>142</v>
      </c>
      <c r="D71" s="147">
        <v>170194</v>
      </c>
      <c r="E71" s="148">
        <v>42816</v>
      </c>
      <c r="F71" s="135" t="s">
        <v>257</v>
      </c>
      <c r="G71" s="149">
        <v>180</v>
      </c>
      <c r="H71" s="151"/>
    </row>
    <row r="72" spans="1:8" s="30" customFormat="1" ht="47.25" x14ac:dyDescent="0.25">
      <c r="A72" s="132">
        <v>15</v>
      </c>
      <c r="B72" s="135" t="s">
        <v>249</v>
      </c>
      <c r="C72" s="132" t="s">
        <v>142</v>
      </c>
      <c r="D72" s="147" t="s">
        <v>254</v>
      </c>
      <c r="E72" s="148">
        <v>42822</v>
      </c>
      <c r="F72" s="135" t="s">
        <v>197</v>
      </c>
      <c r="G72" s="149">
        <v>24</v>
      </c>
      <c r="H72" s="151"/>
    </row>
    <row r="73" spans="1:8" s="30" customFormat="1" ht="47.25" x14ac:dyDescent="0.25">
      <c r="A73" s="132">
        <v>16</v>
      </c>
      <c r="B73" s="135" t="s">
        <v>200</v>
      </c>
      <c r="C73" s="132" t="s">
        <v>142</v>
      </c>
      <c r="D73" s="147">
        <v>1099396</v>
      </c>
      <c r="E73" s="148">
        <v>42831</v>
      </c>
      <c r="F73" s="135" t="s">
        <v>258</v>
      </c>
      <c r="G73" s="149">
        <v>937.56</v>
      </c>
      <c r="H73" s="151"/>
    </row>
    <row r="74" spans="1:8" s="30" customFormat="1" ht="47.25" x14ac:dyDescent="0.25">
      <c r="A74" s="132">
        <v>17</v>
      </c>
      <c r="B74" s="135" t="s">
        <v>186</v>
      </c>
      <c r="C74" s="132" t="s">
        <v>142</v>
      </c>
      <c r="D74" s="147">
        <v>1153</v>
      </c>
      <c r="E74" s="148">
        <v>42832</v>
      </c>
      <c r="F74" s="135" t="s">
        <v>226</v>
      </c>
      <c r="G74" s="149">
        <v>165</v>
      </c>
      <c r="H74" s="151"/>
    </row>
    <row r="75" spans="1:8" s="30" customFormat="1" ht="47.25" x14ac:dyDescent="0.25">
      <c r="A75" s="132">
        <v>18</v>
      </c>
      <c r="B75" s="135" t="s">
        <v>186</v>
      </c>
      <c r="C75" s="132" t="s">
        <v>142</v>
      </c>
      <c r="D75" s="147">
        <v>1155</v>
      </c>
      <c r="E75" s="148">
        <v>42849</v>
      </c>
      <c r="F75" s="135" t="s">
        <v>226</v>
      </c>
      <c r="G75" s="149">
        <v>110</v>
      </c>
      <c r="H75" s="151"/>
    </row>
    <row r="76" spans="1:8" s="30" customFormat="1" ht="47.25" x14ac:dyDescent="0.25">
      <c r="A76" s="132">
        <v>19</v>
      </c>
      <c r="B76" s="135" t="s">
        <v>200</v>
      </c>
      <c r="C76" s="132" t="s">
        <v>142</v>
      </c>
      <c r="D76" s="147">
        <v>1106957</v>
      </c>
      <c r="E76" s="148">
        <v>42852</v>
      </c>
      <c r="F76" s="135" t="s">
        <v>258</v>
      </c>
      <c r="G76" s="149">
        <v>588.64</v>
      </c>
      <c r="H76" s="151"/>
    </row>
    <row r="77" spans="1:8" s="30" customFormat="1" ht="47.25" x14ac:dyDescent="0.25">
      <c r="A77" s="132">
        <v>20</v>
      </c>
      <c r="B77" s="135" t="s">
        <v>250</v>
      </c>
      <c r="C77" s="132" t="s">
        <v>142</v>
      </c>
      <c r="D77" s="147">
        <v>101</v>
      </c>
      <c r="E77" s="148">
        <v>42852</v>
      </c>
      <c r="F77" s="135" t="s">
        <v>258</v>
      </c>
      <c r="G77" s="149">
        <v>210</v>
      </c>
      <c r="H77" s="151"/>
    </row>
    <row r="78" spans="1:8" s="30" customFormat="1" ht="47.25" x14ac:dyDescent="0.25">
      <c r="A78" s="132">
        <v>21</v>
      </c>
      <c r="B78" s="135" t="s">
        <v>174</v>
      </c>
      <c r="C78" s="132" t="s">
        <v>142</v>
      </c>
      <c r="D78" s="147">
        <v>170323</v>
      </c>
      <c r="E78" s="148">
        <v>42853</v>
      </c>
      <c r="F78" s="135" t="s">
        <v>257</v>
      </c>
      <c r="G78" s="149">
        <v>252</v>
      </c>
      <c r="H78" s="151"/>
    </row>
    <row r="79" spans="1:8" s="30" customFormat="1" ht="47.25" x14ac:dyDescent="0.25">
      <c r="A79" s="132">
        <v>22</v>
      </c>
      <c r="B79" s="135" t="s">
        <v>251</v>
      </c>
      <c r="C79" s="132" t="s">
        <v>142</v>
      </c>
      <c r="D79" s="147">
        <v>44</v>
      </c>
      <c r="E79" s="148">
        <v>42858</v>
      </c>
      <c r="F79" s="135" t="s">
        <v>260</v>
      </c>
      <c r="G79" s="149">
        <v>72</v>
      </c>
      <c r="H79" s="151"/>
    </row>
    <row r="80" spans="1:8" s="30" customFormat="1" ht="47.25" x14ac:dyDescent="0.25">
      <c r="A80" s="132">
        <v>23</v>
      </c>
      <c r="B80" s="135" t="s">
        <v>186</v>
      </c>
      <c r="C80" s="132" t="s">
        <v>142</v>
      </c>
      <c r="D80" s="147">
        <v>1161</v>
      </c>
      <c r="E80" s="148">
        <v>42879</v>
      </c>
      <c r="F80" s="135" t="s">
        <v>226</v>
      </c>
      <c r="G80" s="149">
        <v>110</v>
      </c>
      <c r="H80" s="151"/>
    </row>
    <row r="81" spans="1:8" s="30" customFormat="1" ht="47.25" x14ac:dyDescent="0.25">
      <c r="A81" s="132">
        <v>24</v>
      </c>
      <c r="B81" s="135" t="s">
        <v>174</v>
      </c>
      <c r="C81" s="132" t="s">
        <v>142</v>
      </c>
      <c r="D81" s="147">
        <v>170385</v>
      </c>
      <c r="E81" s="148">
        <v>42879</v>
      </c>
      <c r="F81" s="135" t="s">
        <v>256</v>
      </c>
      <c r="G81" s="149">
        <v>134.4</v>
      </c>
      <c r="H81" s="151"/>
    </row>
    <row r="82" spans="1:8" s="30" customFormat="1" ht="47.25" x14ac:dyDescent="0.25">
      <c r="A82" s="132">
        <v>25</v>
      </c>
      <c r="B82" s="135" t="s">
        <v>186</v>
      </c>
      <c r="C82" s="132" t="s">
        <v>142</v>
      </c>
      <c r="D82" s="147">
        <v>1167</v>
      </c>
      <c r="E82" s="148">
        <v>42901</v>
      </c>
      <c r="F82" s="135" t="s">
        <v>199</v>
      </c>
      <c r="G82" s="149">
        <v>192.5</v>
      </c>
      <c r="H82" s="151"/>
    </row>
    <row r="83" spans="1:8" s="30" customFormat="1" ht="47.25" x14ac:dyDescent="0.25">
      <c r="A83" s="132">
        <v>26</v>
      </c>
      <c r="B83" s="135" t="s">
        <v>249</v>
      </c>
      <c r="C83" s="132" t="s">
        <v>142</v>
      </c>
      <c r="D83" s="147" t="s">
        <v>255</v>
      </c>
      <c r="E83" s="148">
        <v>42912</v>
      </c>
      <c r="F83" s="135" t="s">
        <v>197</v>
      </c>
      <c r="G83" s="149">
        <v>48</v>
      </c>
      <c r="H83" s="151"/>
    </row>
    <row r="84" spans="1:8" s="30" customFormat="1" ht="47.25" x14ac:dyDescent="0.25">
      <c r="A84" s="132">
        <v>27</v>
      </c>
      <c r="B84" s="135" t="s">
        <v>167</v>
      </c>
      <c r="C84" s="132" t="s">
        <v>142</v>
      </c>
      <c r="D84" s="147" t="s">
        <v>268</v>
      </c>
      <c r="E84" s="148">
        <v>42920</v>
      </c>
      <c r="F84" s="135" t="s">
        <v>197</v>
      </c>
      <c r="G84" s="149">
        <v>123.75</v>
      </c>
      <c r="H84" s="151"/>
    </row>
    <row r="85" spans="1:8" s="30" customFormat="1" x14ac:dyDescent="0.25">
      <c r="A85" s="210" t="s">
        <v>138</v>
      </c>
      <c r="B85" s="211"/>
      <c r="C85" s="211"/>
      <c r="D85" s="211"/>
      <c r="E85" s="211"/>
      <c r="F85" s="212"/>
      <c r="G85" s="84">
        <f>SUM(G58:G84)</f>
        <v>4889</v>
      </c>
    </row>
    <row r="86" spans="1:8" s="30" customFormat="1" x14ac:dyDescent="0.25">
      <c r="A86" s="28"/>
      <c r="B86" s="28"/>
      <c r="C86" s="28"/>
      <c r="D86" s="29"/>
      <c r="E86" s="29"/>
      <c r="F86" s="28"/>
      <c r="G86" s="72"/>
    </row>
    <row r="87" spans="1:8" s="30" customFormat="1" x14ac:dyDescent="0.25">
      <c r="A87" s="28"/>
      <c r="B87" s="28"/>
      <c r="C87" s="28"/>
      <c r="D87" s="29"/>
      <c r="E87" s="28"/>
      <c r="F87" s="28"/>
      <c r="G87" s="72"/>
    </row>
    <row r="88" spans="1:8" s="30" customFormat="1" x14ac:dyDescent="0.25">
      <c r="A88" s="28"/>
      <c r="B88" s="28"/>
      <c r="C88" s="28"/>
      <c r="D88" s="29"/>
      <c r="E88" s="28"/>
      <c r="F88" s="28"/>
      <c r="G88" s="72"/>
    </row>
    <row r="89" spans="1:8" s="30" customFormat="1" x14ac:dyDescent="0.25">
      <c r="A89" s="28"/>
      <c r="B89" s="28"/>
      <c r="C89" s="28"/>
      <c r="D89" s="29"/>
      <c r="E89" s="29"/>
      <c r="F89" s="28"/>
      <c r="G89" s="72"/>
    </row>
    <row r="90" spans="1:8" x14ac:dyDescent="0.25">
      <c r="A90" s="28"/>
      <c r="B90" s="28"/>
      <c r="C90" s="28"/>
      <c r="D90" s="29"/>
      <c r="E90" s="28"/>
      <c r="F90" s="28"/>
      <c r="G90" s="72"/>
    </row>
    <row r="91" spans="1:8" x14ac:dyDescent="0.25">
      <c r="A91" s="210" t="s">
        <v>246</v>
      </c>
      <c r="B91" s="211"/>
      <c r="C91" s="211"/>
      <c r="D91" s="211"/>
      <c r="E91" s="211"/>
      <c r="F91" s="212"/>
      <c r="G91" s="83">
        <f>SUM(G86:G90)</f>
        <v>0</v>
      </c>
    </row>
    <row r="92" spans="1:8" x14ac:dyDescent="0.25">
      <c r="A92" s="28"/>
      <c r="B92" s="28"/>
      <c r="C92" s="28"/>
      <c r="D92" s="29"/>
      <c r="E92" s="29"/>
      <c r="F92" s="28"/>
      <c r="G92" s="72"/>
    </row>
    <row r="93" spans="1:8" x14ac:dyDescent="0.25">
      <c r="A93" s="28"/>
      <c r="B93" s="28"/>
      <c r="C93" s="28"/>
      <c r="D93" s="29"/>
      <c r="E93" s="28"/>
      <c r="F93" s="28"/>
      <c r="G93" s="72"/>
    </row>
    <row r="94" spans="1:8" x14ac:dyDescent="0.25">
      <c r="A94" s="28"/>
      <c r="B94" s="28"/>
      <c r="C94" s="28"/>
      <c r="D94" s="29"/>
      <c r="E94" s="28"/>
      <c r="F94" s="28"/>
      <c r="G94" s="72"/>
    </row>
    <row r="95" spans="1:8" x14ac:dyDescent="0.25">
      <c r="A95" s="28"/>
      <c r="B95" s="28"/>
      <c r="C95" s="28"/>
      <c r="D95" s="29"/>
      <c r="E95" s="29"/>
      <c r="F95" s="28"/>
      <c r="G95" s="72"/>
    </row>
    <row r="96" spans="1:8" x14ac:dyDescent="0.25">
      <c r="A96" s="28"/>
      <c r="B96" s="28"/>
      <c r="C96" s="28"/>
      <c r="D96" s="29"/>
      <c r="E96" s="28"/>
      <c r="F96" s="28"/>
      <c r="G96" s="72"/>
    </row>
    <row r="97" spans="1:7" x14ac:dyDescent="0.25">
      <c r="A97" s="210" t="s">
        <v>247</v>
      </c>
      <c r="B97" s="211"/>
      <c r="C97" s="211"/>
      <c r="D97" s="211"/>
      <c r="E97" s="211"/>
      <c r="F97" s="212"/>
      <c r="G97" s="84">
        <f>SUM(G92:G96)</f>
        <v>0</v>
      </c>
    </row>
    <row r="98" spans="1:7" x14ac:dyDescent="0.25">
      <c r="A98" s="213" t="s">
        <v>58</v>
      </c>
      <c r="B98" s="213"/>
      <c r="C98" s="214"/>
      <c r="D98" s="17"/>
      <c r="E98" s="17"/>
      <c r="F98" s="17"/>
      <c r="G98" s="83">
        <f>SUM(G47+G52+G57+G85+G91+G97)</f>
        <v>15482.84</v>
      </c>
    </row>
  </sheetData>
  <sheetProtection formatCells="0" formatColumns="0" formatRows="0" insertColumns="0" insertRows="0" deleteColumns="0" deleteRows="0" selectLockedCells="1"/>
  <mergeCells count="11">
    <mergeCell ref="A91:F91"/>
    <mergeCell ref="A97:F97"/>
    <mergeCell ref="A98:C98"/>
    <mergeCell ref="A57:F57"/>
    <mergeCell ref="A85:F85"/>
    <mergeCell ref="G4:G6"/>
    <mergeCell ref="A5:A6"/>
    <mergeCell ref="B5:F5"/>
    <mergeCell ref="A9:F9"/>
    <mergeCell ref="A26:F26"/>
    <mergeCell ref="A4:F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workbookViewId="0">
      <selection activeCell="A11" sqref="A11"/>
    </sheetView>
  </sheetViews>
  <sheetFormatPr defaultRowHeight="15" x14ac:dyDescent="0.25"/>
  <cols>
    <col min="1" max="1" width="64.5703125" bestFit="1" customWidth="1"/>
    <col min="2" max="2" width="7.5703125" bestFit="1" customWidth="1"/>
    <col min="3" max="3" width="11.85546875" bestFit="1" customWidth="1"/>
  </cols>
  <sheetData>
    <row r="1" spans="1:1" ht="15.75" x14ac:dyDescent="0.25">
      <c r="A1" s="19" t="s">
        <v>25</v>
      </c>
    </row>
    <row r="2" spans="1:1" ht="15.75" x14ac:dyDescent="0.25">
      <c r="A2" s="19" t="s">
        <v>26</v>
      </c>
    </row>
    <row r="3" spans="1:1" ht="15.75" x14ac:dyDescent="0.25">
      <c r="A3" s="19" t="s">
        <v>27</v>
      </c>
    </row>
    <row r="6" spans="1:1" ht="15.75" x14ac:dyDescent="0.25">
      <c r="A6" s="19" t="s">
        <v>37</v>
      </c>
    </row>
    <row r="7" spans="1:1" ht="15.75" x14ac:dyDescent="0.25">
      <c r="A7" s="19" t="s">
        <v>77</v>
      </c>
    </row>
    <row r="8" spans="1:1" s="15" customFormat="1" ht="15.75" x14ac:dyDescent="0.25">
      <c r="A8" s="19" t="s">
        <v>53</v>
      </c>
    </row>
    <row r="9" spans="1:1" ht="15.75" x14ac:dyDescent="0.25">
      <c r="A9" s="19" t="s">
        <v>54</v>
      </c>
    </row>
    <row r="12" spans="1:1" ht="15.75" x14ac:dyDescent="0.25">
      <c r="A12" s="19" t="s">
        <v>71</v>
      </c>
    </row>
    <row r="13" spans="1:1" ht="15.75" x14ac:dyDescent="0.25">
      <c r="A13" s="19" t="s">
        <v>72</v>
      </c>
    </row>
    <row r="14" spans="1:1" ht="15.75" x14ac:dyDescent="0.25">
      <c r="A14" s="19"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Töölehed</vt:lpstr>
      </vt:variant>
      <vt:variant>
        <vt:i4>6</vt:i4>
      </vt:variant>
      <vt:variant>
        <vt:lpstr>Nimega vahemikud</vt:lpstr>
      </vt:variant>
      <vt:variant>
        <vt:i4>4</vt:i4>
      </vt:variant>
    </vt:vector>
  </HeadingPairs>
  <TitlesOfParts>
    <vt:vector size="10" baseType="lpstr">
      <vt:lpstr>A. Eelarve</vt:lpstr>
      <vt:lpstr>B. Maksetaotlus</vt:lpstr>
      <vt:lpstr>C. KULUARUANDE KOOND</vt:lpstr>
      <vt:lpstr>C1. Tööjõukulud</vt:lpstr>
      <vt:lpstr> C2. Sihtrühmaga seotud kulud</vt:lpstr>
      <vt:lpstr>Nähtamatu leht</vt:lpstr>
      <vt:lpstr>Kinnituskiri</vt:lpstr>
      <vt:lpstr>Projekti_valdkond</vt:lpstr>
      <vt:lpstr>Valdkond</vt:lpstr>
      <vt:lpstr>Ühik</vt:lpstr>
    </vt:vector>
  </TitlesOfParts>
  <Company>SMIT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Aigi Kasvand</dc:creator>
  <cp:lastModifiedBy>Ege-Lii Luik</cp:lastModifiedBy>
  <dcterms:created xsi:type="dcterms:W3CDTF">2014-06-17T10:19:13Z</dcterms:created>
  <dcterms:modified xsi:type="dcterms:W3CDTF">2017-08-30T14:51:05Z</dcterms:modified>
</cp:coreProperties>
</file>